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" windowWidth="15210" windowHeight="8910" tabRatio="920" activeTab="2"/>
  </bookViews>
  <sheets>
    <sheet name="AIM Reductions" sheetId="1" r:id="rId1"/>
    <sheet name="AIM Limits" sheetId="2" r:id="rId2"/>
    <sheet name="CP CE wo AMR toxic ban" sheetId="3" r:id="rId3"/>
    <sheet name="CP CE w AMR toxic ban" sheetId="4" r:id="rId4"/>
    <sheet name="CP Emiss Partial AMR toxic ban" sheetId="5" r:id="rId5"/>
    <sheet name="CP Emiss w AMR toxic ban all" sheetId="6" r:id="rId6"/>
    <sheet name="CP CARB Solvents" sheetId="7" r:id="rId7"/>
  </sheets>
  <definedNames>
    <definedName name="_xlnm.Print_Area" localSheetId="1">'AIM Limits'!$A$1:$G$79</definedName>
    <definedName name="_xlnm.Print_Area" localSheetId="0">'AIM Reductions'!$A$1:$I$68</definedName>
    <definedName name="_xlnm.Print_Area" localSheetId="3">'CP CE w AMR toxic ban'!$A$1:$P$51</definedName>
    <definedName name="_xlnm.Print_Area" localSheetId="2">'CP CE wo AMR toxic ban'!$A$1:$P$51</definedName>
    <definedName name="_xlnm.Print_Area" localSheetId="4">'CP Emiss Partial AMR toxic ban'!$A$1:$W$21</definedName>
    <definedName name="_xlnm.Print_Area" localSheetId="5">'CP Emiss w AMR toxic ban all'!$A$1:$W$21</definedName>
    <definedName name="_xlnm.Print_Titles" localSheetId="3">'CP CE w AMR toxic ban'!$A:$B,'CP CE w AMR toxic ban'!$5:$7</definedName>
    <definedName name="_xlnm.Print_Titles" localSheetId="2">'CP CE wo AMR toxic ban'!$A:$B,'CP CE wo AMR toxic ban'!$5:$7</definedName>
    <definedName name="_xlnm.Print_Titles" localSheetId="4">'CP Emiss Partial AMR toxic ban'!$A:$A,'CP Emiss Partial AMR toxic ban'!$1:$4</definedName>
    <definedName name="_xlnm.Print_Titles" localSheetId="5">'CP Emiss w AMR toxic ban all'!$A:$A,'CP Emiss w AMR toxic ban all'!$1:$4</definedName>
  </definedNames>
  <calcPr fullCalcOnLoad="1"/>
</workbook>
</file>

<file path=xl/sharedStrings.xml><?xml version="1.0" encoding="utf-8"?>
<sst xmlns="http://schemas.openxmlformats.org/spreadsheetml/2006/main" count="504" uniqueCount="281">
  <si>
    <t>Product Category</t>
  </si>
  <si>
    <t>Product Form</t>
  </si>
  <si>
    <t>(Tons/Day)</t>
  </si>
  <si>
    <t>All</t>
  </si>
  <si>
    <t xml:space="preserve">Anti-Static Product </t>
  </si>
  <si>
    <t>Aerosol</t>
  </si>
  <si>
    <t>Non-aerosol</t>
  </si>
  <si>
    <t>Shaving Gel</t>
  </si>
  <si>
    <t xml:space="preserve">VOC Emission Reductions </t>
  </si>
  <si>
    <t>CA</t>
  </si>
  <si>
    <r>
      <t>.</t>
    </r>
    <r>
      <rPr>
        <sz val="10"/>
        <rFont val="Arial"/>
        <family val="2"/>
      </rPr>
      <t>Connecticut</t>
    </r>
  </si>
  <si>
    <r>
      <t>.</t>
    </r>
    <r>
      <rPr>
        <sz val="10"/>
        <rFont val="Arial"/>
        <family val="2"/>
      </rPr>
      <t>Delaware</t>
    </r>
  </si>
  <si>
    <r>
      <t>.</t>
    </r>
    <r>
      <rPr>
        <sz val="10"/>
        <rFont val="Arial"/>
        <family val="2"/>
      </rPr>
      <t>District of Columbia</t>
    </r>
  </si>
  <si>
    <r>
      <t>.</t>
    </r>
    <r>
      <rPr>
        <sz val="10"/>
        <rFont val="Arial"/>
        <family val="2"/>
      </rPr>
      <t>Maine</t>
    </r>
  </si>
  <si>
    <r>
      <t>.</t>
    </r>
    <r>
      <rPr>
        <sz val="10"/>
        <rFont val="Arial"/>
        <family val="2"/>
      </rPr>
      <t>Maryland</t>
    </r>
  </si>
  <si>
    <r>
      <t>.</t>
    </r>
    <r>
      <rPr>
        <sz val="10"/>
        <rFont val="Arial"/>
        <family val="2"/>
      </rPr>
      <t>Massachusetts</t>
    </r>
  </si>
  <si>
    <r>
      <t>.</t>
    </r>
    <r>
      <rPr>
        <sz val="10"/>
        <rFont val="Arial"/>
        <family val="2"/>
      </rPr>
      <t>New Hampshire</t>
    </r>
  </si>
  <si>
    <r>
      <t>.</t>
    </r>
    <r>
      <rPr>
        <sz val="10"/>
        <rFont val="Arial"/>
        <family val="2"/>
      </rPr>
      <t>New Jersey</t>
    </r>
  </si>
  <si>
    <r>
      <t>.</t>
    </r>
    <r>
      <rPr>
        <sz val="10"/>
        <rFont val="Arial"/>
        <family val="2"/>
      </rPr>
      <t>New York</t>
    </r>
  </si>
  <si>
    <r>
      <t>.</t>
    </r>
    <r>
      <rPr>
        <sz val="10"/>
        <rFont val="Arial"/>
        <family val="2"/>
      </rPr>
      <t>Pennsylvania</t>
    </r>
  </si>
  <si>
    <r>
      <t>.</t>
    </r>
    <r>
      <rPr>
        <sz val="10"/>
        <rFont val="Arial"/>
        <family val="2"/>
      </rPr>
      <t>Rhode Island</t>
    </r>
  </si>
  <si>
    <r>
      <t>.</t>
    </r>
    <r>
      <rPr>
        <sz val="10"/>
        <rFont val="Arial"/>
        <family val="2"/>
      </rPr>
      <t>Vermont</t>
    </r>
  </si>
  <si>
    <r>
      <t>.</t>
    </r>
    <r>
      <rPr>
        <sz val="10"/>
        <rFont val="Arial"/>
        <family val="2"/>
      </rPr>
      <t>Virginia</t>
    </r>
  </si>
  <si>
    <t>OTC</t>
  </si>
  <si>
    <t>State</t>
  </si>
  <si>
    <t>Base Emission Factor
(lb VOC/capita/yr)</t>
  </si>
  <si>
    <t>Emissions
(tons VOC/yr)</t>
  </si>
  <si>
    <t>Emissions
(tons VOC/day)</t>
  </si>
  <si>
    <t>PECHAN REPORT Percent Reduction from National Rule 1</t>
  </si>
  <si>
    <t>1  NJ used a 12 percent reduction from National rule in emission inventory</t>
  </si>
  <si>
    <t>Bathroom and Tile Cleaner</t>
  </si>
  <si>
    <t>Brake Cleaner</t>
  </si>
  <si>
    <t>Carburetor or Fuel-Injection Air Intake Cleaner</t>
  </si>
  <si>
    <t>Construction, Panel, and Floor Covering Adhesive</t>
  </si>
  <si>
    <t>Disinfectant</t>
  </si>
  <si>
    <t>Engine Degreaser</t>
  </si>
  <si>
    <t>Furniture Maintenance Product</t>
  </si>
  <si>
    <t>General Purpose Cleaner</t>
  </si>
  <si>
    <t>General Purpose Degreaser</t>
  </si>
  <si>
    <t>Laundry Starch/Sizing/Fabric Finish Product</t>
  </si>
  <si>
    <t>Oven Cleaner</t>
  </si>
  <si>
    <t>Sanitizer</t>
  </si>
  <si>
    <t>Temporary Hair Color</t>
  </si>
  <si>
    <t>Nail Polish Remover</t>
  </si>
  <si>
    <t>2010
Total Population</t>
  </si>
  <si>
    <t>(TPY)</t>
  </si>
  <si>
    <t>(wt%)</t>
  </si>
  <si>
    <t>VOC Emissions Adjusted</t>
  </si>
  <si>
    <t xml:space="preserve">VOC Limit </t>
  </si>
  <si>
    <t>Floor Polish or Wax</t>
  </si>
  <si>
    <t>non-resilient</t>
  </si>
  <si>
    <t>resilient</t>
  </si>
  <si>
    <t>1999/2006</t>
  </si>
  <si>
    <t>CARB Amendments</t>
  </si>
  <si>
    <t>Effective Date</t>
  </si>
  <si>
    <t>Control Efficiency Calculations:</t>
  </si>
  <si>
    <t>Notes:</t>
  </si>
  <si>
    <t>Product</t>
  </si>
  <si>
    <t>Form</t>
  </si>
  <si>
    <t>Products</t>
  </si>
  <si>
    <t>(lbs/day)**</t>
  </si>
  <si>
    <r>
      <t xml:space="preserve">Proposed VOC Limit </t>
    </r>
    <r>
      <rPr>
        <sz val="9"/>
        <rFont val="Arial"/>
        <family val="2"/>
      </rPr>
      <t>(percent by weight)</t>
    </r>
  </si>
  <si>
    <r>
      <t xml:space="preserve">2009 VOC Emissions* </t>
    </r>
    <r>
      <rPr>
        <sz val="9"/>
        <rFont val="Arial"/>
        <family val="2"/>
      </rPr>
      <t>(tons per day)</t>
    </r>
  </si>
  <si>
    <t>Effective</t>
  </si>
  <si>
    <t>Date</t>
  </si>
  <si>
    <t>Reductions Upon Effective Date</t>
  </si>
  <si>
    <t>(tons per day)</t>
  </si>
  <si>
    <t>Double Phase Aerosol</t>
  </si>
  <si>
    <t>Air Freshener</t>
  </si>
  <si>
    <t>Multi-purpose Solvent</t>
  </si>
  <si>
    <t>&amp; Paint Thinner</t>
  </si>
  <si>
    <t>tier 1: 30</t>
  </si>
  <si>
    <r>
      <t>12.5</t>
    </r>
    <r>
      <rPr>
        <sz val="6.5"/>
        <rFont val="Arial"/>
        <family val="2"/>
      </rPr>
      <t>+</t>
    </r>
  </si>
  <si>
    <r>
      <t>8.4</t>
    </r>
    <r>
      <rPr>
        <sz val="6.5"/>
        <rFont val="Arial"/>
        <family val="2"/>
      </rPr>
      <t>+</t>
    </r>
  </si>
  <si>
    <t>tier 2:  3</t>
  </si>
  <si>
    <t>---</t>
  </si>
  <si>
    <r>
      <t>3.9</t>
    </r>
    <r>
      <rPr>
        <sz val="6.5"/>
        <rFont val="Arial"/>
        <family val="2"/>
      </rPr>
      <t>+</t>
    </r>
  </si>
  <si>
    <t>Total Emissions 2009</t>
  </si>
  <si>
    <t>22.6 tons per day</t>
  </si>
  <si>
    <t>Total VOC Reductions</t>
  </si>
  <si>
    <t>by end of 2013</t>
  </si>
  <si>
    <t>14.7 tons per day</t>
  </si>
  <si>
    <t>Table ES-2</t>
  </si>
  <si>
    <t>Proposed VOC Limits, Emissions, and Reductions at Effective Date</t>
  </si>
  <si>
    <t>Table VI-3</t>
  </si>
  <si>
    <t>Thinners and Solvents*</t>
  </si>
  <si>
    <t>Number of</t>
  </si>
  <si>
    <t>Category Sales</t>
  </si>
  <si>
    <t>(lbs/day)</t>
  </si>
  <si>
    <t>2009 Adjusted</t>
  </si>
  <si>
    <t>VOC Emissions</t>
  </si>
  <si>
    <t>* Survey emissions adjusted for market coverage, grown to the 2009 calendar year, and rounded.</t>
  </si>
  <si>
    <r>
      <t xml:space="preserve">+   </t>
    </r>
    <r>
      <rPr>
        <sz val="10"/>
        <rFont val="Arial"/>
        <family val="2"/>
      </rPr>
      <t>Does not include emissions or reductions in the South Coast Air Basin.</t>
    </r>
  </si>
  <si>
    <t>Jurisdiction</t>
  </si>
  <si>
    <t>Liquid</t>
  </si>
  <si>
    <t>Statewide</t>
  </si>
  <si>
    <t>SCAQMD</t>
  </si>
  <si>
    <t>Total***</t>
  </si>
  <si>
    <r>
      <t>31,060</t>
    </r>
    <r>
      <rPr>
        <b/>
        <sz val="8"/>
        <rFont val="arial"/>
        <family val="2"/>
      </rPr>
      <t>+</t>
    </r>
  </si>
  <si>
    <r>
      <t>24,920</t>
    </r>
    <r>
      <rPr>
        <b/>
        <sz val="8"/>
        <rFont val="arial"/>
        <family val="2"/>
      </rPr>
      <t>+</t>
    </r>
  </si>
  <si>
    <t>Multi Purpose Solvents and Paint Thinners</t>
  </si>
  <si>
    <t>Notes</t>
  </si>
  <si>
    <t>Automotive Maintenance and Repair</t>
  </si>
  <si>
    <t>Sub-total</t>
  </si>
  <si>
    <t>3.  The multipurpose solvents and paint thinners do not include emissions or reductions in the South Coast Air Basin.</t>
  </si>
  <si>
    <t>1.  Sources:</t>
  </si>
  <si>
    <t>CARB Initial Statement of Reasons Staff Reports 2006 and 2009 Rule Amendments</t>
  </si>
  <si>
    <t>CARB inventory website 4-21-2016 http://www.arb.ca.gov/app/emsinv/fcemssumcat2013.php</t>
  </si>
  <si>
    <t>2. All categories are 2003 emissions from 2006 Staff Report, except Multipurpose Solvents and Paint Thinners which are 2009 projections from the 2009 Staff Report</t>
  </si>
  <si>
    <t>CONSUMER PRODUCTS AMENDMENTS  OTC Phase 3 and 4</t>
  </si>
  <si>
    <t>(TPD)</t>
  </si>
  <si>
    <t>Total CA 2005 CP ROG Inventory (tpd)</t>
  </si>
  <si>
    <t>Total CA 2010 CP ROG Inventory minus SCAQMD</t>
  </si>
  <si>
    <t>Control Efficiency Phase 3</t>
  </si>
  <si>
    <t>Control Efficiency Phase 4</t>
  </si>
  <si>
    <t>Control Efficiency Phase 3 and 4</t>
  </si>
  <si>
    <t>Emission Factor after National Rule
(lb VOC/capita/yr)</t>
  </si>
  <si>
    <t>Emission Factor after OTC 2001 Model Rule
(lb VOC/capita/yr)</t>
  </si>
  <si>
    <t>Emissions after OTC 2001 Model Rule
(tons VOC/yr)</t>
  </si>
  <si>
    <t>Emissions after National Rule
(tons VOC/yr)</t>
  </si>
  <si>
    <t>Emissions after National Rule
(tons VOC/day)</t>
  </si>
  <si>
    <t>Emissions after OTC 2001 Model Rule
(tons VOC/day)</t>
  </si>
  <si>
    <t>Percent Reduction from OTC 2001 Model Rule</t>
  </si>
  <si>
    <t>Percent Reduction from OTC 2006 Model Rule</t>
  </si>
  <si>
    <t>Emission Factor after OTC 2006 Model Rule (lb VOC/capita/yr)</t>
  </si>
  <si>
    <t>Emissions after OTC 2006 Model Rule
(tons VOC/yr)</t>
  </si>
  <si>
    <t>Emissions after OTC 2006 Model Rule
(tons VOC/day)</t>
  </si>
  <si>
    <t>Percent Reduction from OTC 2010 Model Rule</t>
  </si>
  <si>
    <t>Emission Reductions from 2010 OTC Model Rule (tons /day)</t>
  </si>
  <si>
    <t>Emissions after OTC 2010 Model Rule (tons/day)</t>
  </si>
  <si>
    <t>Emission Reduction from 2010 OTC Model Rule (tons /year)</t>
  </si>
  <si>
    <t>Percent Reduction from 2012 OTC Model Rule</t>
  </si>
  <si>
    <t>Emission Factor after OTC 2012 Model Rule (lb VOC/capita/yr)</t>
  </si>
  <si>
    <t>Emissions after 2012 Model Rule (tons/day)</t>
  </si>
  <si>
    <t>Emission Reductions after 2012 Model Rule (tons /day)</t>
  </si>
  <si>
    <t>Emission Reductions after 2012 Model Rule (tons /year)</t>
  </si>
  <si>
    <t>Emissions after OTC 2010 Model Rule
(tons VOC/yr)</t>
  </si>
  <si>
    <t>Changed to 4 in CA later and in OTC model</t>
  </si>
  <si>
    <t>Not all reductions applicable in OTC due to acetone</t>
  </si>
  <si>
    <t>Automotive Maintenance and Repair (AMR) Categories</t>
  </si>
  <si>
    <t>From CARB Staff Report 2009 Amendments</t>
  </si>
  <si>
    <t>Control Efficiency Calculations</t>
  </si>
  <si>
    <t>NA</t>
  </si>
  <si>
    <t>CONSUMER PRODUCTS AMENDMENTS OTC Summary</t>
  </si>
  <si>
    <t>Existing VOC Limit (grams per liter)</t>
  </si>
  <si>
    <t>Proposed VOC Limit (grams per liter)</t>
  </si>
  <si>
    <t>OTC emissions (tons/day)</t>
  </si>
  <si>
    <t>OTC Reductions (tons/day)</t>
  </si>
  <si>
    <t>24-01-001-xxx Architectural Coatings</t>
  </si>
  <si>
    <t>Flat</t>
  </si>
  <si>
    <t>Nonflat</t>
  </si>
  <si>
    <t xml:space="preserve">Nonflat - High Gloss </t>
  </si>
  <si>
    <t>Percent Reduction:</t>
  </si>
  <si>
    <t>24-01-008-000 Traffic Markings</t>
  </si>
  <si>
    <t xml:space="preserve">Traffic Marking </t>
  </si>
  <si>
    <t>24-01-100-000 Industrial Maintenance Coatings</t>
  </si>
  <si>
    <t xml:space="preserve">Industrial Maintenance </t>
  </si>
  <si>
    <t>24-01-200-000 Other Specialty Coatings</t>
  </si>
  <si>
    <t>Aluminum Roof</t>
  </si>
  <si>
    <t>Basement Specialty Coating</t>
  </si>
  <si>
    <t xml:space="preserve">Bituminous Roof </t>
  </si>
  <si>
    <t xml:space="preserve">Bituminous Roof Primer </t>
  </si>
  <si>
    <t xml:space="preserve">Bond Breakers </t>
  </si>
  <si>
    <t>Concrete Curing Compounds</t>
  </si>
  <si>
    <t>Concrete/Masonry Sealer</t>
  </si>
  <si>
    <t>250-400</t>
  </si>
  <si>
    <t xml:space="preserve">Driveway Sealer </t>
  </si>
  <si>
    <t xml:space="preserve">Dry Fog </t>
  </si>
  <si>
    <t>Faux Finishing</t>
  </si>
  <si>
    <t>Fire Resistive</t>
  </si>
  <si>
    <t xml:space="preserve">Floor </t>
  </si>
  <si>
    <t xml:space="preserve">Form Release Compounds </t>
  </si>
  <si>
    <t xml:space="preserve">Graphic Arts </t>
  </si>
  <si>
    <t xml:space="preserve">High Temperature </t>
  </si>
  <si>
    <t xml:space="preserve">Low Solids </t>
  </si>
  <si>
    <t xml:space="preserve">Magnesite Cement </t>
  </si>
  <si>
    <t xml:space="preserve">Mastic Texture </t>
  </si>
  <si>
    <t>Metallic Pigmented</t>
  </si>
  <si>
    <t xml:space="preserve">Multi-Color </t>
  </si>
  <si>
    <t xml:space="preserve">Pre-Treatment Wash Primer </t>
  </si>
  <si>
    <t>Primer, Sealer, and Undercoater</t>
  </si>
  <si>
    <t xml:space="preserve">Reactive Penetrating Sealer </t>
  </si>
  <si>
    <t xml:space="preserve">Recycled </t>
  </si>
  <si>
    <t xml:space="preserve">Roof </t>
  </si>
  <si>
    <t xml:space="preserve">Rust Preventative </t>
  </si>
  <si>
    <t xml:space="preserve">Shellacs – Clear </t>
  </si>
  <si>
    <t xml:space="preserve">Shellacs – Opaque </t>
  </si>
  <si>
    <t>Specialty Primer, Sealer, and Undercoater</t>
  </si>
  <si>
    <t>Stains</t>
  </si>
  <si>
    <t xml:space="preserve">Stone Consolidant </t>
  </si>
  <si>
    <t>100-400</t>
  </si>
  <si>
    <t xml:space="preserve">Swimming Pool </t>
  </si>
  <si>
    <t xml:space="preserve">Tub and Tile Refinish </t>
  </si>
  <si>
    <t>100-250</t>
  </si>
  <si>
    <t>Waterproofing Membranes</t>
  </si>
  <si>
    <t xml:space="preserve">Wood Coatings </t>
  </si>
  <si>
    <t>250-680</t>
  </si>
  <si>
    <t>Wood Preservatives</t>
  </si>
  <si>
    <t xml:space="preserve">Zinc-Rich Primer </t>
  </si>
  <si>
    <t>All AIM Coatings:</t>
  </si>
  <si>
    <t>Coating Category</t>
  </si>
  <si>
    <t>VOC Content Limit</t>
  </si>
  <si>
    <t>(grams per liter)</t>
  </si>
  <si>
    <t>2002 AIM Model Rule</t>
  </si>
  <si>
    <t>New</t>
  </si>
  <si>
    <t>Lowered</t>
  </si>
  <si>
    <t>Eliminated</t>
  </si>
  <si>
    <t>Flat Coatings</t>
  </si>
  <si>
    <t>Nonflat Coatings</t>
  </si>
  <si>
    <t>Nonflat – High Gloss Coatings</t>
  </si>
  <si>
    <t>Specialty Coatings</t>
  </si>
  <si>
    <t>N/A</t>
  </si>
  <si>
    <t>Antenna Coatings</t>
  </si>
  <si>
    <t xml:space="preserve">Antifouling Coatings </t>
  </si>
  <si>
    <t>Basement Specialty Coatings</t>
  </si>
  <si>
    <t>Bituminous Roof Coatings</t>
  </si>
  <si>
    <t>Bituminous Roof Primers</t>
  </si>
  <si>
    <t>Calcimine Recoaters</t>
  </si>
  <si>
    <t>Clear Wood Coatings</t>
  </si>
  <si>
    <t>• Clear Brushing Lacquers</t>
  </si>
  <si>
    <t>• Lacquers (including lacquer sanding sealers)</t>
  </si>
  <si>
    <t>• Sanding Sealers (other than lacquer sanding sealers)</t>
  </si>
  <si>
    <t>• Varnishes</t>
  </si>
  <si>
    <t>• Conversion Varnishes</t>
  </si>
  <si>
    <t xml:space="preserve">Concrete Curing Compounds </t>
  </si>
  <si>
    <t>Concrete Surface Retarders</t>
  </si>
  <si>
    <t>Conjugated Oil Varnish</t>
  </si>
  <si>
    <t>Conversion Varnish</t>
  </si>
  <si>
    <t>Driveway Sealers</t>
  </si>
  <si>
    <t>Dry Fog Coatings</t>
  </si>
  <si>
    <t>Faux Finishing Coatings</t>
  </si>
  <si>
    <t>Fire‑Resistive Coatings</t>
  </si>
  <si>
    <t>Fire‑Retardant Coatings</t>
  </si>
  <si>
    <t xml:space="preserve">• Clear </t>
  </si>
  <si>
    <t>• Opaque</t>
  </si>
  <si>
    <t>Floor Coatings</t>
  </si>
  <si>
    <t>Flow Coatings</t>
  </si>
  <si>
    <t>Form‑Release Compounds</t>
  </si>
  <si>
    <t>Graphic Arts Coatings (Sign Paints)</t>
  </si>
  <si>
    <t>High‑Temperature Coatings</t>
  </si>
  <si>
    <t>Impacted Immersion Coatings</t>
  </si>
  <si>
    <t>Industrial Maintenance Coatings</t>
  </si>
  <si>
    <t>Low‑Solids Coatings</t>
  </si>
  <si>
    <t>Magnesite Cement Coatings</t>
  </si>
  <si>
    <t>Mastic Texture Coatings</t>
  </si>
  <si>
    <t>Metallic Pigmented Coatings</t>
  </si>
  <si>
    <t>Multi‑Color Coatings</t>
  </si>
  <si>
    <t>Nuclear Coatings</t>
  </si>
  <si>
    <t>Pre‑Treatment Wash Primers</t>
  </si>
  <si>
    <t>Primers, Sealers, and Undercoaters</t>
  </si>
  <si>
    <t>Quick‑Dry Enamels</t>
  </si>
  <si>
    <t>Quick‑Dry Primers, Sealers and Undercoaters</t>
  </si>
  <si>
    <t>Reactive Penetrating Sealer</t>
  </si>
  <si>
    <t>Reactive Penetrating Carbonate Stone Sealer</t>
  </si>
  <si>
    <t>Recycled Coatings</t>
  </si>
  <si>
    <t>Roof Coatings</t>
  </si>
  <si>
    <t>Rust Preventative Coatings</t>
  </si>
  <si>
    <t>Shellacs</t>
  </si>
  <si>
    <t xml:space="preserve">Specialty Primers, Sealers, and Undercoaters </t>
  </si>
  <si>
    <t>Stone Consolidant</t>
  </si>
  <si>
    <t>Swimming Pool Coatings</t>
  </si>
  <si>
    <t>Swimming Pool Repair and Maintenance Coatings</t>
  </si>
  <si>
    <t>Temperature‑Indicator Safety Coatings</t>
  </si>
  <si>
    <t>Thermoplastic Rubber Coatings and Mastics</t>
  </si>
  <si>
    <t>Traffic Marking Coatings</t>
  </si>
  <si>
    <t>Tub and Tile Refinish</t>
  </si>
  <si>
    <t>Waterproofing Sealers</t>
  </si>
  <si>
    <t>Waterproofing Concrete/Masonry Sealers</t>
  </si>
  <si>
    <t>Wood Coatings</t>
  </si>
  <si>
    <t>Zinc-Rich Primer</t>
  </si>
  <si>
    <t>Architectural Coatings Amendments OTC Phase 2</t>
  </si>
  <si>
    <t>Emissions in 2004 (excluding SCAQMD) (tons/day)</t>
  </si>
  <si>
    <t>Emission Reductions (excluding SCAQMD) (tons/day)</t>
  </si>
  <si>
    <t>CARB</t>
  </si>
  <si>
    <t>Total</t>
  </si>
  <si>
    <t>Consumer Products</t>
  </si>
  <si>
    <t>VOC Content Limits</t>
  </si>
  <si>
    <t>1. Blue highlights indicate where OTC limits/reductions differ from the CARB limits/reductions</t>
  </si>
  <si>
    <t>OTC Model Rules 6/3/2010 and 5/10/2012 (with subsequent administrative revisions)</t>
  </si>
  <si>
    <t>OTC Model Rule 6/3/2010 (with subsequent administrative revisions)</t>
  </si>
  <si>
    <t>2010 AIM Model Rule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</si>
</sst>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_(* #,##0.0_);_(* \(#,##0.0\);_(* &quot;-&quot;_);_(@_)"/>
    <numFmt numFmtId="167" formatCode="_(* #,##0.00_);_(* \(#,##0.00\);_(* &quot;-&quot;_);_(@_)"/>
    <numFmt numFmtId="168" formatCode="_(* #,##0.000_);_(* \(#,##0.000\);_(* &quot;-&quot;_);_(@_)"/>
    <numFmt numFmtId="169" formatCode="0_);\(0\)"/>
    <numFmt numFmtId="170" formatCode="_(* #,##0.000_);_(* \(#,##0.000\);_(* &quot;-&quot;??_);_(@_)"/>
    <numFmt numFmtId="171" formatCode="_(* #,##0.0_);_(* \(#,##0.0\);_(* &quot;-&quot;??_);_(@_)"/>
    <numFmt numFmtId="172" formatCode="0.0_);\(0.0\)"/>
    <numFmt numFmtId="173" formatCode="0.00_);\(0.00\)"/>
    <numFmt numFmtId="174" formatCode="_(* #,##0.0_);_(* \(#,##0.0\);_(* &quot;-&quot;?_);_(@_)"/>
    <numFmt numFmtId="175" formatCode="0.0000"/>
    <numFmt numFmtId="176" formatCode="0.000"/>
    <numFmt numFmtId="177" formatCode="0.0"/>
    <numFmt numFmtId="178" formatCode="0.0%"/>
    <numFmt numFmtId="179" formatCode="mmm\-yyyy"/>
    <numFmt numFmtId="180" formatCode="&quot;$&quot;#,##0"/>
    <numFmt numFmtId="181" formatCode="&quot;$&quot;#,##0.00"/>
    <numFmt numFmtId="182" formatCode="&quot;$&quot;#,##0.0"/>
    <numFmt numFmtId="183" formatCode="#,##0.0000"/>
    <numFmt numFmtId="184" formatCode="#,##0.0"/>
    <numFmt numFmtId="185" formatCode="#,##0.000"/>
    <numFmt numFmtId="186" formatCode="0.00000"/>
    <numFmt numFmtId="187" formatCode="m/d/yy"/>
    <numFmt numFmtId="188" formatCode="[$-409]dddd\,\ mmmm\ dd\,\ yyyy"/>
    <numFmt numFmtId="189" formatCode="&quot;$&quot;#,##0.000"/>
    <numFmt numFmtId="190" formatCode="&quot;$&quot;#,##0.0000"/>
    <numFmt numFmtId="191" formatCode="0.0000000"/>
    <numFmt numFmtId="192" formatCode="0.000000"/>
    <numFmt numFmtId="193" formatCode="0.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5"/>
      <name val="Calibri"/>
      <family val="2"/>
    </font>
    <font>
      <sz val="6.5"/>
      <name val="Arial"/>
      <family val="2"/>
    </font>
    <font>
      <b/>
      <sz val="11"/>
      <name val="Arial"/>
      <family val="2"/>
    </font>
    <font>
      <sz val="5.5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13"/>
      <name val="Calibri"/>
      <family val="2"/>
    </font>
    <font>
      <sz val="7"/>
      <name val="Calibri"/>
      <family val="2"/>
    </font>
    <font>
      <b/>
      <sz val="8.5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medium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/>
      <protection locked="0"/>
    </xf>
    <xf numFmtId="165" fontId="0" fillId="0" borderId="0" xfId="42" applyNumberFormat="1" applyFill="1" applyBorder="1" applyAlignment="1" applyProtection="1">
      <alignment/>
      <protection locked="0"/>
    </xf>
    <xf numFmtId="167" fontId="0" fillId="0" borderId="0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 applyProtection="1" quotePrefix="1">
      <alignment horizontal="right"/>
      <protection locked="0"/>
    </xf>
    <xf numFmtId="167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 indent="2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vertical="center" wrapText="1"/>
    </xf>
    <xf numFmtId="0" fontId="31" fillId="0" borderId="13" xfId="0" applyFont="1" applyBorder="1" applyAlignment="1">
      <alignment horizontal="left" vertical="center" wrapText="1" indent="1"/>
    </xf>
    <xf numFmtId="0" fontId="31" fillId="0" borderId="12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indent="3"/>
    </xf>
    <xf numFmtId="0" fontId="30" fillId="0" borderId="0" xfId="0" applyFont="1" applyAlignment="1">
      <alignment horizontal="left" vertical="center" indent="3"/>
    </xf>
    <xf numFmtId="0" fontId="35" fillId="0" borderId="17" xfId="0" applyFont="1" applyBorder="1" applyAlignment="1">
      <alignment vertical="center" wrapText="1"/>
    </xf>
    <xf numFmtId="0" fontId="3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35" fillId="0" borderId="10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4" fillId="0" borderId="14" xfId="0" applyFont="1" applyBorder="1" applyAlignment="1">
      <alignment horizontal="left" vertical="center" wrapText="1" indent="1"/>
    </xf>
    <xf numFmtId="0" fontId="0" fillId="0" borderId="11" xfId="0" applyBorder="1" applyAlignment="1">
      <alignment vertical="top" wrapText="1"/>
    </xf>
    <xf numFmtId="0" fontId="36" fillId="0" borderId="10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34" fillId="0" borderId="11" xfId="0" applyFont="1" applyBorder="1" applyAlignment="1">
      <alignment horizontal="left" vertical="center" wrapText="1" indent="1"/>
    </xf>
    <xf numFmtId="0" fontId="34" fillId="0" borderId="1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8" fillId="0" borderId="20" xfId="0" applyFont="1" applyBorder="1" applyAlignment="1">
      <alignment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 indent="2"/>
    </xf>
    <xf numFmtId="3" fontId="28" fillId="0" borderId="15" xfId="0" applyNumberFormat="1" applyFont="1" applyBorder="1" applyAlignment="1">
      <alignment horizontal="left" vertical="center" wrapText="1" indent="3"/>
    </xf>
    <xf numFmtId="3" fontId="28" fillId="0" borderId="15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 indent="2"/>
    </xf>
    <xf numFmtId="3" fontId="28" fillId="0" borderId="11" xfId="0" applyNumberFormat="1" applyFont="1" applyBorder="1" applyAlignment="1">
      <alignment horizontal="left" vertical="center" wrapText="1" indent="3"/>
    </xf>
    <xf numFmtId="3" fontId="28" fillId="0" borderId="11" xfId="0" applyNumberFormat="1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 indent="2"/>
    </xf>
    <xf numFmtId="0" fontId="34" fillId="0" borderId="15" xfId="0" applyFont="1" applyBorder="1" applyAlignment="1">
      <alignment horizontal="left" vertical="center" wrapText="1" indent="3"/>
    </xf>
    <xf numFmtId="0" fontId="34" fillId="0" borderId="15" xfId="0" applyFont="1" applyBorder="1" applyAlignment="1">
      <alignment horizontal="left" vertical="center" wrapText="1" indent="4"/>
    </xf>
    <xf numFmtId="0" fontId="34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vertical="center" wrapText="1"/>
    </xf>
    <xf numFmtId="177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177" fontId="1" fillId="24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 wrapText="1"/>
    </xf>
    <xf numFmtId="3" fontId="37" fillId="0" borderId="0" xfId="0" applyNumberFormat="1" applyFont="1" applyFill="1" applyBorder="1" applyAlignment="1">
      <alignment horizontal="center" wrapText="1"/>
    </xf>
    <xf numFmtId="2" fontId="37" fillId="0" borderId="0" xfId="0" applyNumberFormat="1" applyFont="1" applyFill="1" applyBorder="1" applyAlignment="1">
      <alignment horizontal="center" wrapText="1"/>
    </xf>
    <xf numFmtId="0" fontId="37" fillId="24" borderId="0" xfId="0" applyFont="1" applyFill="1" applyBorder="1" applyAlignment="1">
      <alignment horizontal="center" wrapText="1"/>
    </xf>
    <xf numFmtId="178" fontId="0" fillId="24" borderId="0" xfId="0" applyNumberFormat="1" applyFill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vertical="center" wrapText="1"/>
    </xf>
    <xf numFmtId="9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 wrapText="1"/>
    </xf>
    <xf numFmtId="14" fontId="2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2" fontId="2" fillId="4" borderId="0" xfId="0" applyNumberFormat="1" applyFont="1" applyFill="1" applyAlignment="1">
      <alignment vertical="center" wrapText="1"/>
    </xf>
    <xf numFmtId="14" fontId="2" fillId="4" borderId="0" xfId="0" applyNumberFormat="1" applyFont="1" applyFill="1" applyAlignment="1">
      <alignment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right" vertical="center" wrapText="1"/>
    </xf>
    <xf numFmtId="176" fontId="2" fillId="4" borderId="0" xfId="0" applyNumberFormat="1" applyFont="1" applyFill="1" applyAlignment="1">
      <alignment vertical="center" wrapText="1"/>
    </xf>
    <xf numFmtId="9" fontId="2" fillId="4" borderId="0" xfId="0" applyNumberFormat="1" applyFont="1" applyFill="1" applyAlignment="1">
      <alignment horizontal="center" vertical="center"/>
    </xf>
    <xf numFmtId="14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horizontal="left" vertical="center" wrapText="1"/>
    </xf>
    <xf numFmtId="3" fontId="3" fillId="0" borderId="0" xfId="59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20" borderId="0" xfId="0" applyNumberFormat="1" applyFont="1" applyFill="1" applyAlignment="1">
      <alignment vertical="center" wrapText="1"/>
    </xf>
    <xf numFmtId="2" fontId="3" fillId="20" borderId="0" xfId="0" applyNumberFormat="1" applyFont="1" applyFill="1" applyAlignment="1">
      <alignment horizontal="center" vertical="center" wrapText="1"/>
    </xf>
    <xf numFmtId="14" fontId="3" fillId="20" borderId="0" xfId="0" applyNumberFormat="1" applyFont="1" applyFill="1" applyAlignment="1">
      <alignment vertical="center" wrapText="1"/>
    </xf>
    <xf numFmtId="14" fontId="3" fillId="20" borderId="0" xfId="0" applyNumberFormat="1" applyFont="1" applyFill="1" applyAlignment="1">
      <alignment horizontal="left" vertical="center" wrapText="1"/>
    </xf>
    <xf numFmtId="3" fontId="3" fillId="20" borderId="0" xfId="59" applyNumberFormat="1" applyFont="1" applyFill="1" applyAlignment="1">
      <alignment horizontal="center" vertical="center"/>
    </xf>
    <xf numFmtId="0" fontId="3" fillId="2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24" borderId="0" xfId="0" applyNumberFormat="1" applyFont="1" applyFill="1" applyAlignment="1">
      <alignment horizontal="center" vertical="center" wrapText="1"/>
    </xf>
    <xf numFmtId="3" fontId="2" fillId="0" borderId="0" xfId="59" applyNumberFormat="1" applyFont="1" applyFill="1" applyAlignment="1">
      <alignment horizontal="center" vertical="center"/>
    </xf>
    <xf numFmtId="0" fontId="3" fillId="15" borderId="0" xfId="0" applyFont="1" applyFill="1" applyAlignment="1">
      <alignment vertical="center" wrapText="1"/>
    </xf>
    <xf numFmtId="0" fontId="2" fillId="15" borderId="0" xfId="0" applyFont="1" applyFill="1" applyAlignment="1">
      <alignment horizontal="center" vertical="center" wrapText="1"/>
    </xf>
    <xf numFmtId="0" fontId="2" fillId="15" borderId="0" xfId="0" applyFont="1" applyFill="1" applyAlignment="1">
      <alignment vertical="center" wrapText="1"/>
    </xf>
    <xf numFmtId="2" fontId="2" fillId="15" borderId="0" xfId="0" applyNumberFormat="1" applyFont="1" applyFill="1" applyAlignment="1">
      <alignment vertical="center" wrapText="1"/>
    </xf>
    <xf numFmtId="178" fontId="1" fillId="15" borderId="0" xfId="0" applyNumberFormat="1" applyFont="1" applyFill="1" applyAlignment="1">
      <alignment vertical="center" wrapText="1"/>
    </xf>
    <xf numFmtId="2" fontId="2" fillId="0" borderId="0" xfId="0" applyNumberFormat="1" applyFont="1" applyAlignment="1">
      <alignment horizontal="left" vertical="center" wrapText="1"/>
    </xf>
    <xf numFmtId="177" fontId="3" fillId="0" borderId="0" xfId="0" applyNumberFormat="1" applyFont="1" applyAlignment="1">
      <alignment vertical="center" wrapText="1"/>
    </xf>
    <xf numFmtId="9" fontId="2" fillId="0" borderId="0" xfId="0" applyNumberFormat="1" applyFont="1" applyAlignment="1">
      <alignment vertical="center" wrapText="1"/>
    </xf>
    <xf numFmtId="9" fontId="2" fillId="0" borderId="0" xfId="59" applyFont="1" applyFill="1" applyAlignment="1">
      <alignment horizontal="center" vertical="center"/>
    </xf>
    <xf numFmtId="0" fontId="3" fillId="20" borderId="0" xfId="0" applyFont="1" applyFill="1" applyAlignment="1">
      <alignment vertical="center" wrapText="1"/>
    </xf>
    <xf numFmtId="0" fontId="2" fillId="20" borderId="0" xfId="0" applyFont="1" applyFill="1" applyAlignment="1">
      <alignment horizontal="center" vertical="center" wrapText="1"/>
    </xf>
    <xf numFmtId="0" fontId="2" fillId="20" borderId="0" xfId="0" applyFont="1" applyFill="1" applyAlignment="1">
      <alignment vertical="center" wrapText="1"/>
    </xf>
    <xf numFmtId="2" fontId="2" fillId="20" borderId="0" xfId="0" applyNumberFormat="1" applyFont="1" applyFill="1" applyAlignment="1">
      <alignment vertical="center" wrapText="1"/>
    </xf>
    <xf numFmtId="2" fontId="2" fillId="20" borderId="0" xfId="0" applyNumberFormat="1" applyFont="1" applyFill="1" applyAlignment="1">
      <alignment horizontal="left" vertical="center" wrapText="1"/>
    </xf>
    <xf numFmtId="177" fontId="3" fillId="20" borderId="0" xfId="0" applyNumberFormat="1" applyFont="1" applyFill="1" applyAlignment="1">
      <alignment vertical="center" wrapText="1"/>
    </xf>
    <xf numFmtId="9" fontId="2" fillId="20" borderId="0" xfId="0" applyNumberFormat="1" applyFont="1" applyFill="1" applyAlignment="1">
      <alignment vertical="center" wrapText="1"/>
    </xf>
    <xf numFmtId="9" fontId="2" fillId="20" borderId="0" xfId="59" applyFont="1" applyFill="1" applyAlignment="1">
      <alignment horizontal="center" vertical="center"/>
    </xf>
    <xf numFmtId="0" fontId="2" fillId="2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4" fontId="22" fillId="0" borderId="0" xfId="0" applyNumberFormat="1" applyFont="1" applyFill="1" applyAlignment="1">
      <alignment horizontal="center" vertical="center"/>
    </xf>
    <xf numFmtId="178" fontId="2" fillId="0" borderId="0" xfId="59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76" fontId="1" fillId="0" borderId="27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1" fillId="0" borderId="28" xfId="0" applyNumberFormat="1" applyFont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0" xfId="0" applyFont="1" applyAlignment="1">
      <alignment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76" fontId="0" fillId="0" borderId="34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 wrapText="1"/>
    </xf>
    <xf numFmtId="176" fontId="0" fillId="0" borderId="34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 wrapText="1"/>
    </xf>
    <xf numFmtId="176" fontId="0" fillId="0" borderId="28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176" fontId="1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178" fontId="1" fillId="0" borderId="30" xfId="59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78" fontId="1" fillId="0" borderId="30" xfId="59" applyNumberFormat="1" applyFont="1" applyBorder="1" applyAlignment="1">
      <alignment horizontal="center" vertical="center" wrapText="1"/>
    </xf>
    <xf numFmtId="178" fontId="1" fillId="0" borderId="32" xfId="59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178" fontId="1" fillId="0" borderId="25" xfId="59" applyNumberFormat="1" applyFont="1" applyFill="1" applyBorder="1" applyAlignment="1">
      <alignment horizontal="center" vertical="center" wrapText="1"/>
    </xf>
    <xf numFmtId="178" fontId="1" fillId="0" borderId="25" xfId="59" applyNumberFormat="1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23" xfId="0" applyNumberFormat="1" applyFont="1" applyFill="1" applyBorder="1" applyAlignment="1">
      <alignment horizontal="center" vertical="center" wrapText="1"/>
    </xf>
    <xf numFmtId="176" fontId="0" fillId="0" borderId="28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wrapText="1"/>
    </xf>
    <xf numFmtId="0" fontId="0" fillId="25" borderId="32" xfId="0" applyFont="1" applyFill="1" applyBorder="1" applyAlignment="1">
      <alignment wrapText="1"/>
    </xf>
    <xf numFmtId="0" fontId="0" fillId="25" borderId="25" xfId="0" applyFont="1" applyFill="1" applyBorder="1" applyAlignment="1">
      <alignment wrapText="1"/>
    </xf>
    <xf numFmtId="0" fontId="41" fillId="0" borderId="31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176" fontId="1" fillId="0" borderId="25" xfId="0" applyNumberFormat="1" applyFont="1" applyBorder="1" applyAlignment="1">
      <alignment horizontal="center" vertical="center" wrapText="1"/>
    </xf>
    <xf numFmtId="176" fontId="1" fillId="0" borderId="3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178" fontId="1" fillId="0" borderId="21" xfId="59" applyNumberFormat="1" applyFont="1" applyBorder="1" applyAlignment="1">
      <alignment horizontal="center" vertical="center" wrapText="1"/>
    </xf>
    <xf numFmtId="178" fontId="1" fillId="0" borderId="34" xfId="59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76" fontId="1" fillId="0" borderId="23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178" fontId="1" fillId="0" borderId="24" xfId="59" applyNumberFormat="1" applyFont="1" applyBorder="1" applyAlignment="1">
      <alignment horizontal="center" vertical="center" wrapText="1"/>
    </xf>
    <xf numFmtId="178" fontId="1" fillId="0" borderId="27" xfId="59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6" fontId="0" fillId="0" borderId="22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76" fontId="1" fillId="0" borderId="25" xfId="0" applyNumberFormat="1" applyFont="1" applyFill="1" applyBorder="1" applyAlignment="1">
      <alignment horizontal="center" vertical="center" wrapText="1"/>
    </xf>
    <xf numFmtId="176" fontId="1" fillId="0" borderId="3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178" fontId="1" fillId="0" borderId="34" xfId="59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6" fontId="1" fillId="0" borderId="23" xfId="0" applyNumberFormat="1" applyFont="1" applyFill="1" applyBorder="1" applyAlignment="1">
      <alignment horizontal="center" vertical="center" wrapText="1"/>
    </xf>
    <xf numFmtId="176" fontId="1" fillId="0" borderId="28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178" fontId="1" fillId="0" borderId="27" xfId="59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/>
    </xf>
    <xf numFmtId="176" fontId="0" fillId="0" borderId="28" xfId="0" applyNumberFormat="1" applyFont="1" applyBorder="1" applyAlignment="1">
      <alignment vertical="center" wrapText="1"/>
    </xf>
    <xf numFmtId="176" fontId="0" fillId="0" borderId="28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76" fontId="1" fillId="0" borderId="23" xfId="0" applyNumberFormat="1" applyFont="1" applyFill="1" applyBorder="1" applyAlignment="1">
      <alignment horizontal="right" vertical="center" wrapText="1"/>
    </xf>
    <xf numFmtId="178" fontId="1" fillId="0" borderId="28" xfId="59" applyNumberFormat="1" applyFont="1" applyFill="1" applyBorder="1" applyAlignment="1">
      <alignment horizontal="center" vertical="center" wrapText="1"/>
    </xf>
    <xf numFmtId="178" fontId="1" fillId="0" borderId="23" xfId="59" applyNumberFormat="1" applyFont="1" applyBorder="1" applyAlignment="1">
      <alignment horizontal="center" vertical="center" wrapText="1"/>
    </xf>
    <xf numFmtId="178" fontId="1" fillId="0" borderId="28" xfId="59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/>
    </xf>
    <xf numFmtId="0" fontId="0" fillId="0" borderId="31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1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14" fontId="41" fillId="0" borderId="25" xfId="0" applyNumberFormat="1" applyFont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left" vertical="center"/>
    </xf>
    <xf numFmtId="0" fontId="42" fillId="26" borderId="0" xfId="0" applyFont="1" applyFill="1" applyBorder="1" applyAlignment="1">
      <alignment vertical="center" wrapText="1"/>
    </xf>
    <xf numFmtId="0" fontId="1" fillId="26" borderId="29" xfId="0" applyFont="1" applyFill="1" applyBorder="1" applyAlignment="1">
      <alignment vertical="center" wrapText="1"/>
    </xf>
    <xf numFmtId="0" fontId="0" fillId="26" borderId="29" xfId="0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 wrapText="1"/>
    </xf>
    <xf numFmtId="176" fontId="0" fillId="26" borderId="22" xfId="0" applyNumberFormat="1" applyFont="1" applyFill="1" applyBorder="1" applyAlignment="1">
      <alignment horizontal="center" vertical="center" wrapText="1"/>
    </xf>
    <xf numFmtId="176" fontId="0" fillId="26" borderId="29" xfId="0" applyNumberFormat="1" applyFont="1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center" vertical="center" wrapText="1"/>
    </xf>
    <xf numFmtId="176" fontId="0" fillId="26" borderId="21" xfId="0" applyNumberFormat="1" applyFont="1" applyFill="1" applyBorder="1" applyAlignment="1">
      <alignment horizontal="center" vertical="center" wrapText="1"/>
    </xf>
    <xf numFmtId="176" fontId="0" fillId="26" borderId="34" xfId="0" applyNumberFormat="1" applyFont="1" applyFill="1" applyBorder="1" applyAlignment="1">
      <alignment horizontal="center" vertical="center" wrapText="1"/>
    </xf>
    <xf numFmtId="0" fontId="0" fillId="26" borderId="31" xfId="0" applyFont="1" applyFill="1" applyBorder="1" applyAlignment="1">
      <alignment vertical="center" wrapText="1"/>
    </xf>
    <xf numFmtId="0" fontId="0" fillId="26" borderId="31" xfId="0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center" vertical="center" wrapText="1"/>
    </xf>
    <xf numFmtId="176" fontId="1" fillId="26" borderId="0" xfId="0" applyNumberFormat="1" applyFont="1" applyFill="1" applyBorder="1" applyAlignment="1">
      <alignment horizontal="center" vertical="center" wrapText="1"/>
    </xf>
    <xf numFmtId="176" fontId="1" fillId="26" borderId="26" xfId="0" applyNumberFormat="1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 wrapText="1"/>
    </xf>
    <xf numFmtId="176" fontId="1" fillId="26" borderId="23" xfId="0" applyNumberFormat="1" applyFont="1" applyFill="1" applyBorder="1" applyAlignment="1">
      <alignment horizontal="center" vertical="center" wrapText="1"/>
    </xf>
    <xf numFmtId="176" fontId="1" fillId="26" borderId="28" xfId="0" applyNumberFormat="1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vertical="center" wrapText="1"/>
    </xf>
    <xf numFmtId="0" fontId="0" fillId="26" borderId="33" xfId="0" applyFont="1" applyFill="1" applyBorder="1" applyAlignment="1">
      <alignment horizontal="center" vertical="center" wrapText="1"/>
    </xf>
    <xf numFmtId="0" fontId="0" fillId="26" borderId="30" xfId="0" applyFont="1" applyFill="1" applyBorder="1" applyAlignment="1">
      <alignment horizontal="center" vertical="center" wrapText="1"/>
    </xf>
    <xf numFmtId="176" fontId="1" fillId="26" borderId="30" xfId="0" applyNumberFormat="1" applyFont="1" applyFill="1" applyBorder="1" applyAlignment="1">
      <alignment horizontal="center" vertical="center" wrapText="1"/>
    </xf>
    <xf numFmtId="178" fontId="1" fillId="26" borderId="30" xfId="59" applyNumberFormat="1" applyFont="1" applyFill="1" applyBorder="1" applyAlignment="1">
      <alignment horizontal="center" vertical="center" wrapText="1"/>
    </xf>
    <xf numFmtId="0" fontId="0" fillId="26" borderId="25" xfId="0" applyFont="1" applyFill="1" applyBorder="1" applyAlignment="1">
      <alignment horizontal="center" vertical="center" wrapText="1"/>
    </xf>
    <xf numFmtId="178" fontId="1" fillId="26" borderId="25" xfId="59" applyNumberFormat="1" applyFont="1" applyFill="1" applyBorder="1" applyAlignment="1">
      <alignment horizontal="center" vertical="center" wrapText="1"/>
    </xf>
    <xf numFmtId="178" fontId="1" fillId="26" borderId="32" xfId="59" applyNumberFormat="1" applyFont="1" applyFill="1" applyBorder="1" applyAlignment="1">
      <alignment horizontal="center" vertical="center" wrapText="1"/>
    </xf>
    <xf numFmtId="0" fontId="1" fillId="26" borderId="21" xfId="0" applyFont="1" applyFill="1" applyBorder="1" applyAlignment="1">
      <alignment vertical="center" wrapText="1"/>
    </xf>
    <xf numFmtId="176" fontId="0" fillId="26" borderId="25" xfId="0" applyNumberFormat="1" applyFont="1" applyFill="1" applyBorder="1" applyAlignment="1">
      <alignment horizontal="center" vertical="center" wrapText="1"/>
    </xf>
    <xf numFmtId="176" fontId="0" fillId="26" borderId="32" xfId="0" applyNumberFormat="1" applyFont="1" applyFill="1" applyBorder="1" applyAlignment="1">
      <alignment horizontal="center" vertical="center" wrapText="1"/>
    </xf>
    <xf numFmtId="0" fontId="1" fillId="26" borderId="31" xfId="0" applyFont="1" applyFill="1" applyBorder="1" applyAlignment="1">
      <alignment vertical="center" wrapText="1"/>
    </xf>
    <xf numFmtId="176" fontId="0" fillId="26" borderId="23" xfId="0" applyNumberFormat="1" applyFont="1" applyFill="1" applyBorder="1" applyAlignment="1">
      <alignment horizontal="center" vertical="center" wrapText="1"/>
    </xf>
    <xf numFmtId="176" fontId="0" fillId="26" borderId="0" xfId="0" applyNumberFormat="1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25" fillId="0" borderId="36" xfId="0" applyFont="1" applyBorder="1" applyAlignment="1">
      <alignment vertical="center" wrapText="1"/>
    </xf>
    <xf numFmtId="0" fontId="25" fillId="0" borderId="37" xfId="0" applyFont="1" applyBorder="1" applyAlignment="1">
      <alignment vertical="center" wrapText="1"/>
    </xf>
    <xf numFmtId="0" fontId="25" fillId="0" borderId="38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6" fillId="0" borderId="40" xfId="0" applyFont="1" applyBorder="1" applyAlignment="1">
      <alignment horizontal="left" vertical="center" wrapText="1" indent="3"/>
    </xf>
    <xf numFmtId="0" fontId="26" fillId="0" borderId="16" xfId="0" applyFont="1" applyBorder="1" applyAlignment="1">
      <alignment horizontal="left" vertical="center" wrapText="1" indent="3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justify" vertical="center" wrapText="1"/>
    </xf>
    <xf numFmtId="0" fontId="26" fillId="0" borderId="19" xfId="0" applyFont="1" applyBorder="1" applyAlignment="1">
      <alignment horizontal="justify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2" fillId="0" borderId="44" xfId="0" applyFont="1" applyBorder="1" applyAlignment="1">
      <alignment vertical="center" wrapText="1"/>
    </xf>
    <xf numFmtId="0" fontId="32" fillId="0" borderId="39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6.28125" style="201" customWidth="1"/>
    <col min="2" max="3" width="12.421875" style="188" customWidth="1"/>
    <col min="4" max="4" width="13.28125" style="188" customWidth="1"/>
    <col min="5" max="5" width="14.8515625" style="188" customWidth="1"/>
    <col min="6" max="6" width="12.57421875" style="189" customWidth="1"/>
    <col min="7" max="7" width="13.421875" style="189" customWidth="1"/>
    <col min="8" max="8" width="11.421875" style="189" customWidth="1"/>
    <col min="9" max="9" width="11.7109375" style="190" customWidth="1"/>
    <col min="10" max="10" width="8.7109375" style="189" customWidth="1"/>
    <col min="11" max="34" width="8.7109375" style="191" customWidth="1"/>
    <col min="35" max="35" width="8.7109375" style="192" customWidth="1"/>
    <col min="36" max="255" width="8.7109375" style="193" customWidth="1"/>
    <col min="256" max="16384" width="8.7109375" style="194" customWidth="1"/>
  </cols>
  <sheetData>
    <row r="1" spans="1:256" ht="12.75">
      <c r="A1" s="79" t="s">
        <v>270</v>
      </c>
      <c r="B1" s="168"/>
      <c r="C1" s="168"/>
      <c r="D1" s="168"/>
      <c r="E1" s="168"/>
      <c r="F1" s="169"/>
      <c r="G1" s="169"/>
      <c r="H1" s="169"/>
      <c r="I1" s="170"/>
      <c r="J1" s="16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50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1"/>
      <c r="FG1" s="251"/>
      <c r="FH1" s="251"/>
      <c r="FI1" s="251"/>
      <c r="FJ1" s="251"/>
      <c r="FK1" s="251"/>
      <c r="FL1" s="251"/>
      <c r="FM1" s="251"/>
      <c r="FN1" s="251"/>
      <c r="FO1" s="251"/>
      <c r="FP1" s="251"/>
      <c r="FQ1" s="251"/>
      <c r="FR1" s="251"/>
      <c r="FS1" s="251"/>
      <c r="FT1" s="251"/>
      <c r="FU1" s="251"/>
      <c r="FV1" s="251"/>
      <c r="FW1" s="251"/>
      <c r="FX1" s="251"/>
      <c r="FY1" s="251"/>
      <c r="FZ1" s="251"/>
      <c r="GA1" s="251"/>
      <c r="GB1" s="251"/>
      <c r="GC1" s="251"/>
      <c r="GD1" s="251"/>
      <c r="GE1" s="251"/>
      <c r="GF1" s="251"/>
      <c r="GG1" s="251"/>
      <c r="GH1" s="251"/>
      <c r="GI1" s="251"/>
      <c r="GJ1" s="251"/>
      <c r="GK1" s="251"/>
      <c r="GL1" s="251"/>
      <c r="GM1" s="251"/>
      <c r="GN1" s="251"/>
      <c r="GO1" s="251"/>
      <c r="GP1" s="251"/>
      <c r="GQ1" s="251"/>
      <c r="GR1" s="251"/>
      <c r="GS1" s="251"/>
      <c r="GT1" s="251"/>
      <c r="GU1" s="251"/>
      <c r="GV1" s="251"/>
      <c r="GW1" s="251"/>
      <c r="GX1" s="251"/>
      <c r="GY1" s="251"/>
      <c r="GZ1" s="251"/>
      <c r="HA1" s="251"/>
      <c r="HB1" s="251"/>
      <c r="HC1" s="251"/>
      <c r="HD1" s="251"/>
      <c r="HE1" s="251"/>
      <c r="HF1" s="251"/>
      <c r="HG1" s="251"/>
      <c r="HH1" s="251"/>
      <c r="HI1" s="251"/>
      <c r="HJ1" s="251"/>
      <c r="HK1" s="251"/>
      <c r="HL1" s="251"/>
      <c r="HM1" s="251"/>
      <c r="HN1" s="251"/>
      <c r="HO1" s="251"/>
      <c r="HP1" s="251"/>
      <c r="HQ1" s="251"/>
      <c r="HR1" s="251"/>
      <c r="HS1" s="251"/>
      <c r="HT1" s="251"/>
      <c r="HU1" s="251"/>
      <c r="HV1" s="251"/>
      <c r="HW1" s="251"/>
      <c r="HX1" s="251"/>
      <c r="HY1" s="251"/>
      <c r="HZ1" s="251"/>
      <c r="IA1" s="251"/>
      <c r="IB1" s="251"/>
      <c r="IC1" s="251"/>
      <c r="ID1" s="251"/>
      <c r="IE1" s="251"/>
      <c r="IF1" s="251"/>
      <c r="IG1" s="251"/>
      <c r="IH1" s="251"/>
      <c r="II1" s="251"/>
      <c r="IJ1" s="251"/>
      <c r="IK1" s="251"/>
      <c r="IL1" s="251"/>
      <c r="IM1" s="251"/>
      <c r="IN1" s="251"/>
      <c r="IO1" s="251"/>
      <c r="IP1" s="251"/>
      <c r="IQ1" s="251"/>
      <c r="IR1" s="251"/>
      <c r="IS1" s="251"/>
      <c r="IT1" s="251"/>
      <c r="IU1" s="251"/>
      <c r="IV1" s="252"/>
    </row>
    <row r="2" spans="1:256" ht="12.75">
      <c r="A2" s="79" t="s">
        <v>279</v>
      </c>
      <c r="B2" s="168"/>
      <c r="C2" s="168"/>
      <c r="D2" s="168"/>
      <c r="E2" s="168"/>
      <c r="F2" s="169"/>
      <c r="G2" s="169"/>
      <c r="H2" s="169"/>
      <c r="I2" s="170"/>
      <c r="J2" s="16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50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  <c r="FE2" s="251"/>
      <c r="FF2" s="251"/>
      <c r="FG2" s="251"/>
      <c r="FH2" s="251"/>
      <c r="FI2" s="251"/>
      <c r="FJ2" s="251"/>
      <c r="FK2" s="251"/>
      <c r="FL2" s="251"/>
      <c r="FM2" s="251"/>
      <c r="FN2" s="251"/>
      <c r="FO2" s="251"/>
      <c r="FP2" s="251"/>
      <c r="FQ2" s="251"/>
      <c r="FR2" s="251"/>
      <c r="FS2" s="251"/>
      <c r="FT2" s="251"/>
      <c r="FU2" s="251"/>
      <c r="FV2" s="251"/>
      <c r="FW2" s="251"/>
      <c r="FX2" s="251"/>
      <c r="FY2" s="251"/>
      <c r="FZ2" s="251"/>
      <c r="GA2" s="251"/>
      <c r="GB2" s="251"/>
      <c r="GC2" s="251"/>
      <c r="GD2" s="251"/>
      <c r="GE2" s="251"/>
      <c r="GF2" s="251"/>
      <c r="GG2" s="251"/>
      <c r="GH2" s="251"/>
      <c r="GI2" s="251"/>
      <c r="GJ2" s="251"/>
      <c r="GK2" s="251"/>
      <c r="GL2" s="251"/>
      <c r="GM2" s="251"/>
      <c r="GN2" s="251"/>
      <c r="GO2" s="251"/>
      <c r="GP2" s="251"/>
      <c r="GQ2" s="251"/>
      <c r="GR2" s="251"/>
      <c r="GS2" s="251"/>
      <c r="GT2" s="251"/>
      <c r="GU2" s="251"/>
      <c r="GV2" s="251"/>
      <c r="GW2" s="251"/>
      <c r="GX2" s="251"/>
      <c r="GY2" s="251"/>
      <c r="GZ2" s="251"/>
      <c r="HA2" s="251"/>
      <c r="HB2" s="251"/>
      <c r="HC2" s="251"/>
      <c r="HD2" s="251"/>
      <c r="HE2" s="251"/>
      <c r="HF2" s="251"/>
      <c r="HG2" s="251"/>
      <c r="HH2" s="251"/>
      <c r="HI2" s="251"/>
      <c r="HJ2" s="251"/>
      <c r="HK2" s="251"/>
      <c r="HL2" s="251"/>
      <c r="HM2" s="251"/>
      <c r="HN2" s="251"/>
      <c r="HO2" s="251"/>
      <c r="HP2" s="251"/>
      <c r="HQ2" s="251"/>
      <c r="HR2" s="251"/>
      <c r="HS2" s="251"/>
      <c r="HT2" s="251"/>
      <c r="HU2" s="251"/>
      <c r="HV2" s="251"/>
      <c r="HW2" s="251"/>
      <c r="HX2" s="251"/>
      <c r="HY2" s="251"/>
      <c r="HZ2" s="251"/>
      <c r="IA2" s="251"/>
      <c r="IB2" s="251"/>
      <c r="IC2" s="251"/>
      <c r="ID2" s="251"/>
      <c r="IE2" s="251"/>
      <c r="IF2" s="251"/>
      <c r="IG2" s="251"/>
      <c r="IH2" s="251"/>
      <c r="II2" s="251"/>
      <c r="IJ2" s="251"/>
      <c r="IK2" s="251"/>
      <c r="IL2" s="251"/>
      <c r="IM2" s="251"/>
      <c r="IN2" s="251"/>
      <c r="IO2" s="251"/>
      <c r="IP2" s="251"/>
      <c r="IQ2" s="251"/>
      <c r="IR2" s="251"/>
      <c r="IS2" s="251"/>
      <c r="IT2" s="251"/>
      <c r="IU2" s="251"/>
      <c r="IV2" s="252"/>
    </row>
    <row r="3" spans="1:256" ht="12.75">
      <c r="A3" s="79" t="s">
        <v>141</v>
      </c>
      <c r="B3" s="168"/>
      <c r="C3" s="168"/>
      <c r="D3" s="168"/>
      <c r="E3" s="168"/>
      <c r="F3" s="169"/>
      <c r="G3" s="169"/>
      <c r="H3" s="169"/>
      <c r="I3" s="170"/>
      <c r="J3" s="16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50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1"/>
      <c r="FK3" s="251"/>
      <c r="FL3" s="251"/>
      <c r="FM3" s="251"/>
      <c r="FN3" s="251"/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1"/>
      <c r="GL3" s="251"/>
      <c r="GM3" s="251"/>
      <c r="GN3" s="251"/>
      <c r="GO3" s="251"/>
      <c r="GP3" s="251"/>
      <c r="GQ3" s="251"/>
      <c r="GR3" s="251"/>
      <c r="GS3" s="251"/>
      <c r="GT3" s="251"/>
      <c r="GU3" s="251"/>
      <c r="GV3" s="251"/>
      <c r="GW3" s="251"/>
      <c r="GX3" s="251"/>
      <c r="GY3" s="251"/>
      <c r="GZ3" s="251"/>
      <c r="HA3" s="251"/>
      <c r="HB3" s="251"/>
      <c r="HC3" s="251"/>
      <c r="HD3" s="251"/>
      <c r="HE3" s="251"/>
      <c r="HF3" s="251"/>
      <c r="HG3" s="251"/>
      <c r="HH3" s="251"/>
      <c r="HI3" s="251"/>
      <c r="HJ3" s="251"/>
      <c r="HK3" s="251"/>
      <c r="HL3" s="251"/>
      <c r="HM3" s="251"/>
      <c r="HN3" s="251"/>
      <c r="HO3" s="251"/>
      <c r="HP3" s="251"/>
      <c r="HQ3" s="251"/>
      <c r="HR3" s="251"/>
      <c r="HS3" s="251"/>
      <c r="HT3" s="251"/>
      <c r="HU3" s="251"/>
      <c r="HV3" s="251"/>
      <c r="HW3" s="251"/>
      <c r="HX3" s="251"/>
      <c r="HY3" s="251"/>
      <c r="HZ3" s="251"/>
      <c r="IA3" s="251"/>
      <c r="IB3" s="251"/>
      <c r="IC3" s="251"/>
      <c r="ID3" s="251"/>
      <c r="IE3" s="251"/>
      <c r="IF3" s="251"/>
      <c r="IG3" s="251"/>
      <c r="IH3" s="251"/>
      <c r="II3" s="251"/>
      <c r="IJ3" s="251"/>
      <c r="IK3" s="251"/>
      <c r="IL3" s="251"/>
      <c r="IM3" s="251"/>
      <c r="IN3" s="251"/>
      <c r="IO3" s="251"/>
      <c r="IP3" s="251"/>
      <c r="IQ3" s="251"/>
      <c r="IR3" s="251"/>
      <c r="IS3" s="251"/>
      <c r="IT3" s="251"/>
      <c r="IU3" s="251"/>
      <c r="IV3" s="252"/>
    </row>
    <row r="4" ht="12.75">
      <c r="A4" s="195">
        <v>42592</v>
      </c>
    </row>
    <row r="5" ht="12">
      <c r="A5" s="189"/>
    </row>
    <row r="6" spans="1:9" ht="12.75">
      <c r="A6" s="196"/>
      <c r="B6" s="197" t="s">
        <v>273</v>
      </c>
      <c r="C6" s="198" t="s">
        <v>273</v>
      </c>
      <c r="D6" s="198" t="s">
        <v>273</v>
      </c>
      <c r="E6" s="198" t="s">
        <v>273</v>
      </c>
      <c r="F6" s="199" t="s">
        <v>23</v>
      </c>
      <c r="G6" s="199" t="s">
        <v>23</v>
      </c>
      <c r="H6" s="199" t="s">
        <v>23</v>
      </c>
      <c r="I6" s="277" t="s">
        <v>23</v>
      </c>
    </row>
    <row r="7" spans="1:9" ht="64.5">
      <c r="A7" s="200" t="s">
        <v>200</v>
      </c>
      <c r="B7" s="179" t="s">
        <v>144</v>
      </c>
      <c r="C7" s="178" t="s">
        <v>145</v>
      </c>
      <c r="D7" s="255" t="s">
        <v>271</v>
      </c>
      <c r="E7" s="178" t="s">
        <v>272</v>
      </c>
      <c r="F7" s="178" t="s">
        <v>144</v>
      </c>
      <c r="G7" s="179" t="s">
        <v>145</v>
      </c>
      <c r="H7" s="180" t="s">
        <v>146</v>
      </c>
      <c r="I7" s="181" t="s">
        <v>147</v>
      </c>
    </row>
    <row r="8" spans="1:9" ht="12.75">
      <c r="A8" s="185" t="s">
        <v>148</v>
      </c>
      <c r="C8" s="202"/>
      <c r="D8" s="202"/>
      <c r="E8" s="202"/>
      <c r="F8" s="203"/>
      <c r="G8" s="203"/>
      <c r="H8" s="203"/>
      <c r="I8" s="204"/>
    </row>
    <row r="9" spans="1:9" ht="12.75">
      <c r="A9" s="196" t="s">
        <v>149</v>
      </c>
      <c r="B9" s="256">
        <v>100</v>
      </c>
      <c r="C9" s="257">
        <v>50</v>
      </c>
      <c r="D9" s="258">
        <v>7.59</v>
      </c>
      <c r="E9" s="259">
        <v>3.12</v>
      </c>
      <c r="F9" s="205">
        <v>100</v>
      </c>
      <c r="G9" s="206">
        <v>50</v>
      </c>
      <c r="H9" s="207">
        <f aca="true" t="shared" si="0" ref="H9:I11">D9*(64509409/19481033)</f>
        <v>25.13349339893834</v>
      </c>
      <c r="I9" s="208">
        <f t="shared" si="0"/>
        <v>10.331554598773074</v>
      </c>
    </row>
    <row r="10" spans="1:9" ht="12.75">
      <c r="A10" s="209" t="s">
        <v>150</v>
      </c>
      <c r="B10" s="229">
        <v>150</v>
      </c>
      <c r="C10" s="228">
        <v>100</v>
      </c>
      <c r="D10" s="260">
        <v>10.424</v>
      </c>
      <c r="E10" s="230">
        <v>2.774</v>
      </c>
      <c r="F10" s="210">
        <v>150</v>
      </c>
      <c r="G10" s="211">
        <v>100</v>
      </c>
      <c r="H10" s="212">
        <f t="shared" si="0"/>
        <v>34.517988826157215</v>
      </c>
      <c r="I10" s="213">
        <f t="shared" si="0"/>
        <v>9.185811684934777</v>
      </c>
    </row>
    <row r="11" spans="1:9" ht="12.75">
      <c r="A11" s="209" t="s">
        <v>151</v>
      </c>
      <c r="B11" s="229">
        <v>250</v>
      </c>
      <c r="C11" s="228">
        <v>150</v>
      </c>
      <c r="D11" s="260">
        <v>3</v>
      </c>
      <c r="E11" s="230">
        <v>0.91</v>
      </c>
      <c r="F11" s="210">
        <v>250</v>
      </c>
      <c r="G11" s="211">
        <v>150</v>
      </c>
      <c r="H11" s="212">
        <f t="shared" si="0"/>
        <v>9.934187114204878</v>
      </c>
      <c r="I11" s="213">
        <f t="shared" si="0"/>
        <v>3.013370091308813</v>
      </c>
    </row>
    <row r="12" spans="1:9" ht="12.75">
      <c r="A12" s="214"/>
      <c r="B12" s="229"/>
      <c r="C12" s="261"/>
      <c r="D12" s="262">
        <f>SUM(D9:D11)</f>
        <v>21.014</v>
      </c>
      <c r="E12" s="263">
        <f>SUM(E9:E11)</f>
        <v>6.804</v>
      </c>
      <c r="F12" s="215"/>
      <c r="G12" s="211"/>
      <c r="H12" s="216">
        <f>SUM(H9:H11)</f>
        <v>69.58566933930044</v>
      </c>
      <c r="I12" s="184">
        <f>SUM(I9:I11)</f>
        <v>22.530736375016666</v>
      </c>
    </row>
    <row r="13" spans="1:9" ht="25.5">
      <c r="A13" s="217"/>
      <c r="B13" s="218"/>
      <c r="C13" s="219"/>
      <c r="D13" s="186" t="s">
        <v>152</v>
      </c>
      <c r="E13" s="220">
        <f>E12/D12</f>
        <v>0.32378414390406396</v>
      </c>
      <c r="F13" s="221"/>
      <c r="G13" s="221"/>
      <c r="H13" s="222"/>
      <c r="I13" s="223">
        <f>I12/H12</f>
        <v>0.32378414390406396</v>
      </c>
    </row>
    <row r="14" spans="1:9" ht="12.75" customHeight="1">
      <c r="A14" s="278" t="s">
        <v>153</v>
      </c>
      <c r="B14" s="182"/>
      <c r="C14" s="182"/>
      <c r="D14" s="182"/>
      <c r="E14" s="182"/>
      <c r="F14" s="183"/>
      <c r="G14" s="183"/>
      <c r="H14" s="183"/>
      <c r="I14" s="279"/>
    </row>
    <row r="15" spans="1:9" ht="12.75">
      <c r="A15" s="224" t="s">
        <v>154</v>
      </c>
      <c r="B15" s="264">
        <v>150</v>
      </c>
      <c r="C15" s="257">
        <v>100</v>
      </c>
      <c r="D15" s="258">
        <v>0.93</v>
      </c>
      <c r="E15" s="259">
        <v>0.09</v>
      </c>
      <c r="F15" s="205">
        <v>150</v>
      </c>
      <c r="G15" s="206">
        <v>100</v>
      </c>
      <c r="H15" s="207">
        <f>D15*(64509409/19481033)</f>
        <v>3.0795980054035126</v>
      </c>
      <c r="I15" s="208">
        <f>E15*(64509409/19481033)</f>
        <v>0.2980256134261463</v>
      </c>
    </row>
    <row r="16" spans="1:9" ht="12.75">
      <c r="A16" s="187"/>
      <c r="B16" s="265"/>
      <c r="C16" s="261"/>
      <c r="D16" s="262">
        <f>SUM(D15)</f>
        <v>0.93</v>
      </c>
      <c r="E16" s="263">
        <f>SUM(E15)</f>
        <v>0.09</v>
      </c>
      <c r="F16" s="215"/>
      <c r="G16" s="211"/>
      <c r="H16" s="216">
        <f>SUM(H15)</f>
        <v>3.0795980054035126</v>
      </c>
      <c r="I16" s="184">
        <f>SUM(I15)</f>
        <v>0.2980256134261463</v>
      </c>
    </row>
    <row r="17" spans="1:9" ht="25.5">
      <c r="A17" s="225"/>
      <c r="B17" s="218"/>
      <c r="C17" s="219"/>
      <c r="D17" s="186" t="s">
        <v>152</v>
      </c>
      <c r="E17" s="226">
        <f>E16/D16</f>
        <v>0.0967741935483871</v>
      </c>
      <c r="F17" s="221"/>
      <c r="G17" s="221"/>
      <c r="H17" s="222"/>
      <c r="I17" s="227">
        <f>I16/H16</f>
        <v>0.09677419354838708</v>
      </c>
    </row>
    <row r="18" spans="1:9" ht="12.75" customHeight="1">
      <c r="A18" s="278" t="s">
        <v>155</v>
      </c>
      <c r="B18" s="182"/>
      <c r="C18" s="182"/>
      <c r="D18" s="182"/>
      <c r="E18" s="182"/>
      <c r="F18" s="183"/>
      <c r="G18" s="183"/>
      <c r="H18" s="183"/>
      <c r="I18" s="279"/>
    </row>
    <row r="19" spans="1:9" ht="12.75">
      <c r="A19" s="312" t="s">
        <v>156</v>
      </c>
      <c r="B19" s="313">
        <v>250</v>
      </c>
      <c r="C19" s="314">
        <v>250</v>
      </c>
      <c r="D19" s="315">
        <v>2.34</v>
      </c>
      <c r="E19" s="316">
        <v>0</v>
      </c>
      <c r="F19" s="314">
        <v>340</v>
      </c>
      <c r="G19" s="317">
        <v>250</v>
      </c>
      <c r="H19" s="318">
        <v>26.3</v>
      </c>
      <c r="I19" s="319">
        <v>10</v>
      </c>
    </row>
    <row r="20" spans="1:9" ht="12.75">
      <c r="A20" s="320"/>
      <c r="B20" s="321"/>
      <c r="C20" s="322"/>
      <c r="D20" s="323">
        <f>SUM(D19)</f>
        <v>2.34</v>
      </c>
      <c r="E20" s="324">
        <f>SUM(E19)</f>
        <v>0</v>
      </c>
      <c r="F20" s="325"/>
      <c r="G20" s="326"/>
      <c r="H20" s="327">
        <f>SUM(H19)</f>
        <v>26.3</v>
      </c>
      <c r="I20" s="328">
        <f>SUM(I19)</f>
        <v>10</v>
      </c>
    </row>
    <row r="21" spans="1:9" ht="25.5">
      <c r="A21" s="329"/>
      <c r="B21" s="330"/>
      <c r="C21" s="331"/>
      <c r="D21" s="332" t="s">
        <v>152</v>
      </c>
      <c r="E21" s="333">
        <f>E20/D20</f>
        <v>0</v>
      </c>
      <c r="F21" s="334"/>
      <c r="G21" s="331"/>
      <c r="H21" s="335"/>
      <c r="I21" s="336">
        <f>I20/H20</f>
        <v>0.38022813688212925</v>
      </c>
    </row>
    <row r="22" spans="1:9" ht="12.75" customHeight="1">
      <c r="A22" s="278" t="s">
        <v>157</v>
      </c>
      <c r="B22" s="182"/>
      <c r="C22" s="182"/>
      <c r="D22" s="182"/>
      <c r="E22" s="182"/>
      <c r="F22" s="182"/>
      <c r="G22" s="182"/>
      <c r="H22" s="182"/>
      <c r="I22" s="280"/>
    </row>
    <row r="23" spans="1:9" ht="12.75">
      <c r="A23" s="337" t="s">
        <v>158</v>
      </c>
      <c r="B23" s="313">
        <v>500</v>
      </c>
      <c r="C23" s="313">
        <v>400</v>
      </c>
      <c r="D23" s="318">
        <v>1.1</v>
      </c>
      <c r="E23" s="315">
        <v>0.19</v>
      </c>
      <c r="F23" s="334">
        <v>500</v>
      </c>
      <c r="G23" s="331">
        <v>400</v>
      </c>
      <c r="H23" s="338">
        <f aca="true" t="shared" si="1" ref="H23:I59">D23*(64509409/19481033)</f>
        <v>3.6425352752084557</v>
      </c>
      <c r="I23" s="339">
        <v>0</v>
      </c>
    </row>
    <row r="24" spans="1:9" ht="12.75">
      <c r="A24" s="187" t="s">
        <v>159</v>
      </c>
      <c r="B24" s="265">
        <v>400</v>
      </c>
      <c r="C24" s="265">
        <v>400</v>
      </c>
      <c r="D24" s="230">
        <v>0.01</v>
      </c>
      <c r="E24" s="260">
        <v>0</v>
      </c>
      <c r="F24" s="228">
        <v>400</v>
      </c>
      <c r="G24" s="229">
        <v>400</v>
      </c>
      <c r="H24" s="230">
        <f t="shared" si="1"/>
        <v>0.033113957047349596</v>
      </c>
      <c r="I24" s="231">
        <f>E24*(64509409/19481033)</f>
        <v>0</v>
      </c>
    </row>
    <row r="25" spans="1:255" ht="12.75">
      <c r="A25" s="340" t="s">
        <v>160</v>
      </c>
      <c r="B25" s="321">
        <v>300</v>
      </c>
      <c r="C25" s="321">
        <v>50</v>
      </c>
      <c r="D25" s="341">
        <v>0.23</v>
      </c>
      <c r="E25" s="342">
        <v>0.17</v>
      </c>
      <c r="F25" s="334">
        <v>300</v>
      </c>
      <c r="G25" s="331">
        <v>275</v>
      </c>
      <c r="H25" s="338">
        <f t="shared" si="1"/>
        <v>0.7616210120890406</v>
      </c>
      <c r="I25" s="339">
        <v>0</v>
      </c>
      <c r="J25" s="232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4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235"/>
      <c r="FG25" s="235"/>
      <c r="FH25" s="235"/>
      <c r="FI25" s="235"/>
      <c r="FJ25" s="235"/>
      <c r="FK25" s="235"/>
      <c r="FL25" s="235"/>
      <c r="FM25" s="235"/>
      <c r="FN25" s="235"/>
      <c r="FO25" s="235"/>
      <c r="FP25" s="235"/>
      <c r="FQ25" s="235"/>
      <c r="FR25" s="235"/>
      <c r="FS25" s="235"/>
      <c r="FT25" s="235"/>
      <c r="FU25" s="235"/>
      <c r="FV25" s="235"/>
      <c r="FW25" s="235"/>
      <c r="FX25" s="235"/>
      <c r="FY25" s="235"/>
      <c r="FZ25" s="235"/>
      <c r="GA25" s="235"/>
      <c r="GB25" s="235"/>
      <c r="GC25" s="235"/>
      <c r="GD25" s="235"/>
      <c r="GE25" s="235"/>
      <c r="GF25" s="235"/>
      <c r="GG25" s="235"/>
      <c r="GH25" s="235"/>
      <c r="GI25" s="235"/>
      <c r="GJ25" s="235"/>
      <c r="GK25" s="235"/>
      <c r="GL25" s="235"/>
      <c r="GM25" s="235"/>
      <c r="GN25" s="235"/>
      <c r="GO25" s="235"/>
      <c r="GP25" s="235"/>
      <c r="GQ25" s="235"/>
      <c r="GR25" s="235"/>
      <c r="GS25" s="235"/>
      <c r="GT25" s="235"/>
      <c r="GU25" s="235"/>
      <c r="GV25" s="235"/>
      <c r="GW25" s="235"/>
      <c r="GX25" s="235"/>
      <c r="GY25" s="235"/>
      <c r="GZ25" s="235"/>
      <c r="HA25" s="235"/>
      <c r="HB25" s="235"/>
      <c r="HC25" s="235"/>
      <c r="HD25" s="235"/>
      <c r="HE25" s="235"/>
      <c r="HF25" s="235"/>
      <c r="HG25" s="235"/>
      <c r="HH25" s="235"/>
      <c r="HI25" s="235"/>
      <c r="HJ25" s="235"/>
      <c r="HK25" s="235"/>
      <c r="HL25" s="235"/>
      <c r="HM25" s="235"/>
      <c r="HN25" s="235"/>
      <c r="HO25" s="235"/>
      <c r="HP25" s="235"/>
      <c r="HQ25" s="235"/>
      <c r="HR25" s="235"/>
      <c r="HS25" s="235"/>
      <c r="HT25" s="235"/>
      <c r="HU25" s="235"/>
      <c r="HV25" s="235"/>
      <c r="HW25" s="235"/>
      <c r="HX25" s="235"/>
      <c r="HY25" s="235"/>
      <c r="HZ25" s="235"/>
      <c r="IA25" s="235"/>
      <c r="IB25" s="235"/>
      <c r="IC25" s="235"/>
      <c r="ID25" s="235"/>
      <c r="IE25" s="235"/>
      <c r="IF25" s="235"/>
      <c r="IG25" s="235"/>
      <c r="IH25" s="235"/>
      <c r="II25" s="235"/>
      <c r="IJ25" s="235"/>
      <c r="IK25" s="235"/>
      <c r="IL25" s="235"/>
      <c r="IM25" s="235"/>
      <c r="IN25" s="235"/>
      <c r="IO25" s="235"/>
      <c r="IP25" s="235"/>
      <c r="IQ25" s="235"/>
      <c r="IR25" s="235"/>
      <c r="IS25" s="235"/>
      <c r="IT25" s="235"/>
      <c r="IU25" s="235"/>
    </row>
    <row r="26" spans="1:9" ht="12.75">
      <c r="A26" s="187" t="s">
        <v>161</v>
      </c>
      <c r="B26" s="265">
        <v>350</v>
      </c>
      <c r="C26" s="265">
        <v>350</v>
      </c>
      <c r="D26" s="230">
        <v>0.13</v>
      </c>
      <c r="E26" s="260">
        <v>0</v>
      </c>
      <c r="F26" s="228">
        <v>350</v>
      </c>
      <c r="G26" s="229">
        <v>350</v>
      </c>
      <c r="H26" s="230">
        <f t="shared" si="1"/>
        <v>0.43048144161554475</v>
      </c>
      <c r="I26" s="231">
        <f t="shared" si="1"/>
        <v>0</v>
      </c>
    </row>
    <row r="27" spans="1:9" ht="12.75">
      <c r="A27" s="187" t="s">
        <v>162</v>
      </c>
      <c r="B27" s="265">
        <v>350</v>
      </c>
      <c r="C27" s="265">
        <v>350</v>
      </c>
      <c r="D27" s="230">
        <v>0.09</v>
      </c>
      <c r="E27" s="260">
        <v>0</v>
      </c>
      <c r="F27" s="228">
        <v>350</v>
      </c>
      <c r="G27" s="229">
        <v>350</v>
      </c>
      <c r="H27" s="230">
        <f t="shared" si="1"/>
        <v>0.2980256134261463</v>
      </c>
      <c r="I27" s="231">
        <f t="shared" si="1"/>
        <v>0</v>
      </c>
    </row>
    <row r="28" spans="1:9" ht="25.5" customHeight="1">
      <c r="A28" s="187" t="s">
        <v>163</v>
      </c>
      <c r="B28" s="265">
        <v>350</v>
      </c>
      <c r="C28" s="265">
        <v>350</v>
      </c>
      <c r="D28" s="230">
        <v>0.25</v>
      </c>
      <c r="E28" s="260">
        <v>0</v>
      </c>
      <c r="F28" s="228">
        <v>350</v>
      </c>
      <c r="G28" s="229">
        <v>350</v>
      </c>
      <c r="H28" s="230">
        <f t="shared" si="1"/>
        <v>0.8278489261837398</v>
      </c>
      <c r="I28" s="231">
        <f t="shared" si="1"/>
        <v>0</v>
      </c>
    </row>
    <row r="29" spans="1:9" ht="12.75">
      <c r="A29" s="187" t="s">
        <v>164</v>
      </c>
      <c r="B29" s="265" t="s">
        <v>165</v>
      </c>
      <c r="C29" s="265">
        <v>100</v>
      </c>
      <c r="D29" s="230">
        <v>1.12</v>
      </c>
      <c r="E29" s="260">
        <v>0.54</v>
      </c>
      <c r="F29" s="228" t="s">
        <v>165</v>
      </c>
      <c r="G29" s="229">
        <v>100</v>
      </c>
      <c r="H29" s="230">
        <f t="shared" si="1"/>
        <v>3.7087631893031547</v>
      </c>
      <c r="I29" s="231">
        <f t="shared" si="1"/>
        <v>1.788153680556878</v>
      </c>
    </row>
    <row r="30" spans="1:9" ht="12.75">
      <c r="A30" s="187" t="s">
        <v>166</v>
      </c>
      <c r="B30" s="265">
        <v>100</v>
      </c>
      <c r="C30" s="265">
        <v>50</v>
      </c>
      <c r="D30" s="230">
        <v>0.02</v>
      </c>
      <c r="E30" s="260">
        <v>0</v>
      </c>
      <c r="F30" s="228">
        <v>100</v>
      </c>
      <c r="G30" s="229">
        <v>50</v>
      </c>
      <c r="H30" s="230">
        <f t="shared" si="1"/>
        <v>0.06622791409469919</v>
      </c>
      <c r="I30" s="231">
        <f t="shared" si="1"/>
        <v>0</v>
      </c>
    </row>
    <row r="31" spans="1:9" ht="12.75">
      <c r="A31" s="187" t="s">
        <v>167</v>
      </c>
      <c r="B31" s="265">
        <v>400</v>
      </c>
      <c r="C31" s="265">
        <v>150</v>
      </c>
      <c r="D31" s="230">
        <v>0.46</v>
      </c>
      <c r="E31" s="260">
        <v>0.41</v>
      </c>
      <c r="F31" s="228">
        <v>400</v>
      </c>
      <c r="G31" s="229">
        <v>150</v>
      </c>
      <c r="H31" s="230">
        <f t="shared" si="1"/>
        <v>1.5232420241780813</v>
      </c>
      <c r="I31" s="231">
        <f t="shared" si="1"/>
        <v>1.3576722389413332</v>
      </c>
    </row>
    <row r="32" spans="1:9" ht="12.75">
      <c r="A32" s="187" t="s">
        <v>168</v>
      </c>
      <c r="B32" s="265">
        <v>350</v>
      </c>
      <c r="C32" s="265">
        <v>350</v>
      </c>
      <c r="D32" s="230">
        <v>0.11</v>
      </c>
      <c r="E32" s="260">
        <v>0</v>
      </c>
      <c r="F32" s="228">
        <v>350</v>
      </c>
      <c r="G32" s="229">
        <v>350</v>
      </c>
      <c r="H32" s="230">
        <f t="shared" si="1"/>
        <v>0.36425352752084555</v>
      </c>
      <c r="I32" s="231">
        <f t="shared" si="1"/>
        <v>0</v>
      </c>
    </row>
    <row r="33" spans="1:9" ht="12.75">
      <c r="A33" s="187" t="s">
        <v>169</v>
      </c>
      <c r="B33" s="265">
        <v>350</v>
      </c>
      <c r="C33" s="265">
        <v>350</v>
      </c>
      <c r="D33" s="230">
        <v>0.01</v>
      </c>
      <c r="E33" s="260">
        <v>0</v>
      </c>
      <c r="F33" s="228">
        <v>350</v>
      </c>
      <c r="G33" s="229">
        <v>350</v>
      </c>
      <c r="H33" s="230">
        <f t="shared" si="1"/>
        <v>0.033113957047349596</v>
      </c>
      <c r="I33" s="231">
        <f t="shared" si="1"/>
        <v>0</v>
      </c>
    </row>
    <row r="34" spans="1:9" ht="12.75">
      <c r="A34" s="187" t="s">
        <v>170</v>
      </c>
      <c r="B34" s="265">
        <v>250</v>
      </c>
      <c r="C34" s="265">
        <v>100</v>
      </c>
      <c r="D34" s="230">
        <v>0.39</v>
      </c>
      <c r="E34" s="260">
        <v>0.07</v>
      </c>
      <c r="F34" s="228">
        <v>250</v>
      </c>
      <c r="G34" s="229">
        <v>100</v>
      </c>
      <c r="H34" s="230">
        <f t="shared" si="1"/>
        <v>1.2914443248466343</v>
      </c>
      <c r="I34" s="231">
        <f t="shared" si="1"/>
        <v>0.23179769933144717</v>
      </c>
    </row>
    <row r="35" spans="1:9" ht="12.75">
      <c r="A35" s="187" t="s">
        <v>171</v>
      </c>
      <c r="B35" s="265">
        <v>250</v>
      </c>
      <c r="C35" s="265">
        <v>250</v>
      </c>
      <c r="D35" s="230">
        <v>0.45</v>
      </c>
      <c r="E35" s="260">
        <v>0</v>
      </c>
      <c r="F35" s="228">
        <v>250</v>
      </c>
      <c r="G35" s="229">
        <v>250</v>
      </c>
      <c r="H35" s="230">
        <f t="shared" si="1"/>
        <v>1.4901280671307318</v>
      </c>
      <c r="I35" s="231">
        <f t="shared" si="1"/>
        <v>0</v>
      </c>
    </row>
    <row r="36" spans="1:9" ht="12.75">
      <c r="A36" s="187" t="s">
        <v>172</v>
      </c>
      <c r="B36" s="265">
        <v>500</v>
      </c>
      <c r="C36" s="265">
        <v>500</v>
      </c>
      <c r="D36" s="230">
        <v>0</v>
      </c>
      <c r="E36" s="260">
        <v>0</v>
      </c>
      <c r="F36" s="228">
        <v>500</v>
      </c>
      <c r="G36" s="229">
        <v>500</v>
      </c>
      <c r="H36" s="230">
        <f t="shared" si="1"/>
        <v>0</v>
      </c>
      <c r="I36" s="231">
        <f t="shared" si="1"/>
        <v>0</v>
      </c>
    </row>
    <row r="37" spans="1:9" ht="12.75">
      <c r="A37" s="187" t="s">
        <v>173</v>
      </c>
      <c r="B37" s="265">
        <v>420</v>
      </c>
      <c r="C37" s="265">
        <v>420</v>
      </c>
      <c r="D37" s="230">
        <v>0.02</v>
      </c>
      <c r="E37" s="260">
        <v>0</v>
      </c>
      <c r="F37" s="228">
        <v>420</v>
      </c>
      <c r="G37" s="229">
        <v>420</v>
      </c>
      <c r="H37" s="230">
        <f t="shared" si="1"/>
        <v>0.06622791409469919</v>
      </c>
      <c r="I37" s="231">
        <f t="shared" si="1"/>
        <v>0</v>
      </c>
    </row>
    <row r="38" spans="1:9" ht="12.75">
      <c r="A38" s="187" t="s">
        <v>174</v>
      </c>
      <c r="B38" s="265">
        <v>120</v>
      </c>
      <c r="C38" s="265">
        <v>120</v>
      </c>
      <c r="D38" s="230">
        <v>0.02</v>
      </c>
      <c r="E38" s="260">
        <v>0</v>
      </c>
      <c r="F38" s="228">
        <v>120</v>
      </c>
      <c r="G38" s="229">
        <v>120</v>
      </c>
      <c r="H38" s="230">
        <f t="shared" si="1"/>
        <v>0.06622791409469919</v>
      </c>
      <c r="I38" s="231">
        <f t="shared" si="1"/>
        <v>0</v>
      </c>
    </row>
    <row r="39" spans="1:9" ht="12.75">
      <c r="A39" s="187" t="s">
        <v>175</v>
      </c>
      <c r="B39" s="265">
        <v>450</v>
      </c>
      <c r="C39" s="265">
        <v>450</v>
      </c>
      <c r="D39" s="230">
        <v>0.05</v>
      </c>
      <c r="E39" s="260">
        <v>0</v>
      </c>
      <c r="F39" s="228">
        <v>450</v>
      </c>
      <c r="G39" s="229">
        <v>450</v>
      </c>
      <c r="H39" s="230">
        <f t="shared" si="1"/>
        <v>0.16556978523674798</v>
      </c>
      <c r="I39" s="231">
        <f t="shared" si="1"/>
        <v>0</v>
      </c>
    </row>
    <row r="40" spans="1:9" ht="12.75">
      <c r="A40" s="187" t="s">
        <v>176</v>
      </c>
      <c r="B40" s="265">
        <v>300</v>
      </c>
      <c r="C40" s="265">
        <v>100</v>
      </c>
      <c r="D40" s="230">
        <v>0.29</v>
      </c>
      <c r="E40" s="260">
        <v>0.1</v>
      </c>
      <c r="F40" s="228">
        <v>300</v>
      </c>
      <c r="G40" s="229">
        <v>100</v>
      </c>
      <c r="H40" s="230">
        <f t="shared" si="1"/>
        <v>0.9603047543731381</v>
      </c>
      <c r="I40" s="231">
        <f t="shared" si="1"/>
        <v>0.33113957047349596</v>
      </c>
    </row>
    <row r="41" spans="1:9" ht="12.75">
      <c r="A41" s="187" t="s">
        <v>177</v>
      </c>
      <c r="B41" s="265">
        <v>500</v>
      </c>
      <c r="C41" s="265">
        <v>500</v>
      </c>
      <c r="D41" s="230">
        <v>0.05</v>
      </c>
      <c r="E41" s="260">
        <v>0</v>
      </c>
      <c r="F41" s="228">
        <v>500</v>
      </c>
      <c r="G41" s="229">
        <v>500</v>
      </c>
      <c r="H41" s="230">
        <f t="shared" si="1"/>
        <v>0.16556978523674798</v>
      </c>
      <c r="I41" s="231">
        <f t="shared" si="1"/>
        <v>0</v>
      </c>
    </row>
    <row r="42" spans="1:9" ht="12.75">
      <c r="A42" s="187" t="s">
        <v>178</v>
      </c>
      <c r="B42" s="265">
        <v>250</v>
      </c>
      <c r="C42" s="265">
        <v>250</v>
      </c>
      <c r="D42" s="230">
        <v>0</v>
      </c>
      <c r="E42" s="260">
        <v>0</v>
      </c>
      <c r="F42" s="228">
        <v>250</v>
      </c>
      <c r="G42" s="229">
        <v>250</v>
      </c>
      <c r="H42" s="230">
        <f t="shared" si="1"/>
        <v>0</v>
      </c>
      <c r="I42" s="231">
        <f t="shared" si="1"/>
        <v>0</v>
      </c>
    </row>
    <row r="43" spans="1:9" ht="12.75">
      <c r="A43" s="187" t="s">
        <v>179</v>
      </c>
      <c r="B43" s="265">
        <v>420</v>
      </c>
      <c r="C43" s="265">
        <v>420</v>
      </c>
      <c r="D43" s="230">
        <v>0</v>
      </c>
      <c r="E43" s="260">
        <v>0</v>
      </c>
      <c r="F43" s="228">
        <v>420</v>
      </c>
      <c r="G43" s="229">
        <v>420</v>
      </c>
      <c r="H43" s="230">
        <f t="shared" si="1"/>
        <v>0</v>
      </c>
      <c r="I43" s="231">
        <f t="shared" si="1"/>
        <v>0</v>
      </c>
    </row>
    <row r="44" spans="1:9" ht="25.5">
      <c r="A44" s="187" t="s">
        <v>180</v>
      </c>
      <c r="B44" s="265">
        <v>200</v>
      </c>
      <c r="C44" s="265">
        <v>100</v>
      </c>
      <c r="D44" s="230">
        <v>3.98</v>
      </c>
      <c r="E44" s="260">
        <v>1.12</v>
      </c>
      <c r="F44" s="228">
        <v>200</v>
      </c>
      <c r="G44" s="229">
        <v>100</v>
      </c>
      <c r="H44" s="230">
        <f t="shared" si="1"/>
        <v>13.179354904845137</v>
      </c>
      <c r="I44" s="231">
        <f t="shared" si="1"/>
        <v>3.7087631893031547</v>
      </c>
    </row>
    <row r="45" spans="1:9" ht="12.75">
      <c r="A45" s="187" t="s">
        <v>181</v>
      </c>
      <c r="B45" s="265" t="s">
        <v>165</v>
      </c>
      <c r="C45" s="265">
        <v>350</v>
      </c>
      <c r="D45" s="230">
        <v>0.01</v>
      </c>
      <c r="E45" s="260">
        <v>0</v>
      </c>
      <c r="F45" s="228" t="s">
        <v>165</v>
      </c>
      <c r="G45" s="229">
        <v>350</v>
      </c>
      <c r="H45" s="230">
        <f t="shared" si="1"/>
        <v>0.033113957047349596</v>
      </c>
      <c r="I45" s="231">
        <f t="shared" si="1"/>
        <v>0</v>
      </c>
    </row>
    <row r="46" spans="1:9" ht="12.75">
      <c r="A46" s="187" t="s">
        <v>182</v>
      </c>
      <c r="B46" s="265">
        <v>250</v>
      </c>
      <c r="C46" s="265">
        <v>250</v>
      </c>
      <c r="D46" s="230">
        <v>0</v>
      </c>
      <c r="E46" s="260">
        <v>0</v>
      </c>
      <c r="F46" s="228">
        <v>250</v>
      </c>
      <c r="G46" s="229">
        <v>250</v>
      </c>
      <c r="H46" s="230">
        <f t="shared" si="1"/>
        <v>0</v>
      </c>
      <c r="I46" s="231">
        <f t="shared" si="1"/>
        <v>0</v>
      </c>
    </row>
    <row r="47" spans="1:9" ht="12.75">
      <c r="A47" s="340" t="s">
        <v>183</v>
      </c>
      <c r="B47" s="321">
        <v>250</v>
      </c>
      <c r="C47" s="321">
        <v>50</v>
      </c>
      <c r="D47" s="341">
        <v>0.22</v>
      </c>
      <c r="E47" s="342">
        <v>0.07</v>
      </c>
      <c r="F47" s="334">
        <v>250</v>
      </c>
      <c r="G47" s="331">
        <v>250</v>
      </c>
      <c r="H47" s="338">
        <f t="shared" si="1"/>
        <v>0.7285070550416911</v>
      </c>
      <c r="I47" s="339">
        <v>0</v>
      </c>
    </row>
    <row r="48" spans="1:9" ht="12.75">
      <c r="A48" s="187" t="s">
        <v>184</v>
      </c>
      <c r="B48" s="265">
        <v>400</v>
      </c>
      <c r="C48" s="265">
        <v>250</v>
      </c>
      <c r="D48" s="230">
        <v>3.44</v>
      </c>
      <c r="E48" s="260">
        <v>1.57</v>
      </c>
      <c r="F48" s="228">
        <v>400</v>
      </c>
      <c r="G48" s="229">
        <v>250</v>
      </c>
      <c r="H48" s="230">
        <f t="shared" si="1"/>
        <v>11.39120122428826</v>
      </c>
      <c r="I48" s="231">
        <f t="shared" si="1"/>
        <v>5.198891256433886</v>
      </c>
    </row>
    <row r="49" spans="1:9" ht="12.75">
      <c r="A49" s="187" t="s">
        <v>185</v>
      </c>
      <c r="B49" s="265">
        <v>730</v>
      </c>
      <c r="C49" s="265">
        <v>730</v>
      </c>
      <c r="D49" s="230">
        <v>0.14</v>
      </c>
      <c r="E49" s="260">
        <v>0</v>
      </c>
      <c r="F49" s="210">
        <v>730</v>
      </c>
      <c r="G49" s="211">
        <v>730</v>
      </c>
      <c r="H49" s="212">
        <f t="shared" si="1"/>
        <v>0.46359539866289434</v>
      </c>
      <c r="I49" s="213">
        <f t="shared" si="1"/>
        <v>0</v>
      </c>
    </row>
    <row r="50" spans="1:9" ht="12.75">
      <c r="A50" s="187" t="s">
        <v>186</v>
      </c>
      <c r="B50" s="265">
        <v>550</v>
      </c>
      <c r="C50" s="265">
        <v>550</v>
      </c>
      <c r="D50" s="230">
        <v>0.44</v>
      </c>
      <c r="E50" s="260">
        <v>0</v>
      </c>
      <c r="F50" s="210">
        <v>550</v>
      </c>
      <c r="G50" s="211">
        <v>550</v>
      </c>
      <c r="H50" s="212">
        <f t="shared" si="1"/>
        <v>1.4570141100833822</v>
      </c>
      <c r="I50" s="213">
        <f t="shared" si="1"/>
        <v>0</v>
      </c>
    </row>
    <row r="51" spans="1:9" ht="25.5">
      <c r="A51" s="187" t="s">
        <v>187</v>
      </c>
      <c r="B51" s="265">
        <v>350</v>
      </c>
      <c r="C51" s="265">
        <v>100</v>
      </c>
      <c r="D51" s="230">
        <v>3.4</v>
      </c>
      <c r="E51" s="260">
        <v>2.62</v>
      </c>
      <c r="F51" s="210">
        <v>350</v>
      </c>
      <c r="G51" s="211">
        <v>100</v>
      </c>
      <c r="H51" s="212">
        <f t="shared" si="1"/>
        <v>11.258745396098861</v>
      </c>
      <c r="I51" s="213">
        <f t="shared" si="1"/>
        <v>8.675856746405595</v>
      </c>
    </row>
    <row r="52" spans="1:9" ht="12.75">
      <c r="A52" s="187" t="s">
        <v>188</v>
      </c>
      <c r="B52" s="265">
        <v>250</v>
      </c>
      <c r="C52" s="265">
        <v>250</v>
      </c>
      <c r="D52" s="230">
        <v>2.14</v>
      </c>
      <c r="E52" s="260">
        <v>0</v>
      </c>
      <c r="F52" s="210">
        <v>250</v>
      </c>
      <c r="G52" s="211">
        <v>250</v>
      </c>
      <c r="H52" s="212">
        <f t="shared" si="1"/>
        <v>7.086386808132813</v>
      </c>
      <c r="I52" s="213">
        <f t="shared" si="1"/>
        <v>0</v>
      </c>
    </row>
    <row r="53" spans="1:9" ht="12.75">
      <c r="A53" s="187" t="s">
        <v>189</v>
      </c>
      <c r="B53" s="265" t="s">
        <v>190</v>
      </c>
      <c r="C53" s="265">
        <v>450</v>
      </c>
      <c r="D53" s="230">
        <v>0</v>
      </c>
      <c r="E53" s="260">
        <v>0</v>
      </c>
      <c r="F53" s="210" t="s">
        <v>190</v>
      </c>
      <c r="G53" s="211">
        <v>450</v>
      </c>
      <c r="H53" s="212">
        <f t="shared" si="1"/>
        <v>0</v>
      </c>
      <c r="I53" s="213">
        <f t="shared" si="1"/>
        <v>0</v>
      </c>
    </row>
    <row r="54" spans="1:9" ht="12.75">
      <c r="A54" s="187" t="s">
        <v>191</v>
      </c>
      <c r="B54" s="265">
        <v>340</v>
      </c>
      <c r="C54" s="265">
        <v>340</v>
      </c>
      <c r="D54" s="230">
        <v>0.03</v>
      </c>
      <c r="E54" s="260">
        <v>0</v>
      </c>
      <c r="F54" s="210">
        <v>340</v>
      </c>
      <c r="G54" s="211">
        <v>340</v>
      </c>
      <c r="H54" s="212">
        <f t="shared" si="1"/>
        <v>0.09934187114204877</v>
      </c>
      <c r="I54" s="213">
        <f t="shared" si="1"/>
        <v>0</v>
      </c>
    </row>
    <row r="55" spans="1:9" ht="12.75">
      <c r="A55" s="187" t="s">
        <v>192</v>
      </c>
      <c r="B55" s="265" t="s">
        <v>193</v>
      </c>
      <c r="C55" s="265">
        <v>420</v>
      </c>
      <c r="D55" s="230">
        <v>0</v>
      </c>
      <c r="E55" s="260">
        <v>0</v>
      </c>
      <c r="F55" s="210" t="s">
        <v>193</v>
      </c>
      <c r="G55" s="211">
        <v>420</v>
      </c>
      <c r="H55" s="212">
        <f t="shared" si="1"/>
        <v>0</v>
      </c>
      <c r="I55" s="213">
        <f t="shared" si="1"/>
        <v>0</v>
      </c>
    </row>
    <row r="56" spans="1:9" ht="12.75">
      <c r="A56" s="187" t="s">
        <v>194</v>
      </c>
      <c r="B56" s="265" t="s">
        <v>165</v>
      </c>
      <c r="C56" s="265">
        <v>250</v>
      </c>
      <c r="D56" s="230">
        <v>0.65</v>
      </c>
      <c r="E56" s="260">
        <v>0.09</v>
      </c>
      <c r="F56" s="210" t="s">
        <v>165</v>
      </c>
      <c r="G56" s="211">
        <v>250</v>
      </c>
      <c r="H56" s="212">
        <f t="shared" si="1"/>
        <v>2.1524072080777237</v>
      </c>
      <c r="I56" s="213">
        <f t="shared" si="1"/>
        <v>0.2980256134261463</v>
      </c>
    </row>
    <row r="57" spans="1:9" ht="12.75">
      <c r="A57" s="187" t="s">
        <v>195</v>
      </c>
      <c r="B57" s="265" t="s">
        <v>196</v>
      </c>
      <c r="C57" s="265">
        <v>275</v>
      </c>
      <c r="D57" s="230">
        <v>3.52</v>
      </c>
      <c r="E57" s="260">
        <v>1.41</v>
      </c>
      <c r="F57" s="210" t="s">
        <v>196</v>
      </c>
      <c r="G57" s="211">
        <v>275</v>
      </c>
      <c r="H57" s="212">
        <f t="shared" si="1"/>
        <v>11.656112880667058</v>
      </c>
      <c r="I57" s="213">
        <f t="shared" si="1"/>
        <v>4.669067943676293</v>
      </c>
    </row>
    <row r="58" spans="1:9" ht="12.75">
      <c r="A58" s="236" t="s">
        <v>197</v>
      </c>
      <c r="B58" s="265">
        <v>350</v>
      </c>
      <c r="C58" s="265">
        <v>350</v>
      </c>
      <c r="D58" s="230">
        <v>0.32</v>
      </c>
      <c r="E58" s="260">
        <v>0</v>
      </c>
      <c r="F58" s="210">
        <v>350</v>
      </c>
      <c r="G58" s="211">
        <v>350</v>
      </c>
      <c r="H58" s="212">
        <f t="shared" si="1"/>
        <v>1.059646625515187</v>
      </c>
      <c r="I58" s="213">
        <f t="shared" si="1"/>
        <v>0</v>
      </c>
    </row>
    <row r="59" spans="1:9" ht="12.75">
      <c r="A59" s="209" t="s">
        <v>198</v>
      </c>
      <c r="B59" s="265">
        <v>500</v>
      </c>
      <c r="C59" s="266">
        <v>340</v>
      </c>
      <c r="D59" s="230">
        <v>0.04</v>
      </c>
      <c r="E59" s="260">
        <v>0.01</v>
      </c>
      <c r="F59" s="210">
        <v>500</v>
      </c>
      <c r="G59" s="211">
        <v>340</v>
      </c>
      <c r="H59" s="212">
        <f t="shared" si="1"/>
        <v>0.13245582818939838</v>
      </c>
      <c r="I59" s="213">
        <f t="shared" si="1"/>
        <v>0.033113957047349596</v>
      </c>
    </row>
    <row r="60" spans="2:9" ht="12.75">
      <c r="B60" s="218"/>
      <c r="C60" s="219"/>
      <c r="D60" s="267">
        <f>SUM(D23:D59)</f>
        <v>23.13</v>
      </c>
      <c r="E60" s="268">
        <f>SUM(E23:E59)</f>
        <v>8.37</v>
      </c>
      <c r="F60" s="237"/>
      <c r="G60" s="221"/>
      <c r="H60" s="238">
        <f>SUM(H23:H59)</f>
        <v>76.59258265051962</v>
      </c>
      <c r="I60" s="239">
        <f>SUM(I23:I59)</f>
        <v>26.292481895595582</v>
      </c>
    </row>
    <row r="61" spans="2:9" ht="25.5">
      <c r="B61" s="269"/>
      <c r="C61" s="269"/>
      <c r="D61" s="309" t="s">
        <v>152</v>
      </c>
      <c r="E61" s="270">
        <f>E60/D60</f>
        <v>0.36186770428015563</v>
      </c>
      <c r="F61" s="240"/>
      <c r="G61" s="241"/>
      <c r="H61" s="242"/>
      <c r="I61" s="243">
        <f>I60/H60</f>
        <v>0.3432771292693472</v>
      </c>
    </row>
    <row r="62" spans="1:9" ht="12.75">
      <c r="A62" s="189"/>
      <c r="D62" s="282"/>
      <c r="E62" s="283"/>
      <c r="F62" s="214"/>
      <c r="H62" s="284"/>
      <c r="I62" s="285"/>
    </row>
    <row r="63" spans="1:9" ht="12.75">
      <c r="A63" s="281" t="s">
        <v>199</v>
      </c>
      <c r="B63" s="271"/>
      <c r="C63" s="271" t="s">
        <v>274</v>
      </c>
      <c r="D63" s="272">
        <f>D12+D16+D20+D60</f>
        <v>47.414</v>
      </c>
      <c r="E63" s="273">
        <f>E12+E16+E20+E60</f>
        <v>15.264</v>
      </c>
      <c r="F63" s="209"/>
      <c r="G63" s="244"/>
      <c r="H63" s="245">
        <f>H12+H16+H20+H60</f>
        <v>175.55784999522356</v>
      </c>
      <c r="I63" s="184">
        <f>I12+I16+I20+I60</f>
        <v>59.12124388403839</v>
      </c>
    </row>
    <row r="64" spans="1:9" ht="25.5">
      <c r="A64" s="225"/>
      <c r="B64" s="274"/>
      <c r="C64" s="274"/>
      <c r="D64" s="263" t="s">
        <v>152</v>
      </c>
      <c r="E64" s="275">
        <f>E63/D63</f>
        <v>0.32193023157717127</v>
      </c>
      <c r="F64" s="217"/>
      <c r="G64" s="246"/>
      <c r="H64" s="247"/>
      <c r="I64" s="248">
        <f>I63/H63</f>
        <v>0.3367621777416784</v>
      </c>
    </row>
    <row r="65" ht="12">
      <c r="A65" s="189"/>
    </row>
    <row r="66" ht="12.75">
      <c r="A66" s="276" t="s">
        <v>56</v>
      </c>
    </row>
    <row r="67" spans="1:9" ht="12.75">
      <c r="A67" s="310" t="s">
        <v>277</v>
      </c>
      <c r="B67" s="311"/>
      <c r="C67" s="311"/>
      <c r="D67" s="311"/>
      <c r="E67" s="311"/>
      <c r="F67" s="253"/>
      <c r="G67" s="253"/>
      <c r="H67" s="253"/>
      <c r="I67" s="253"/>
    </row>
    <row r="68" spans="1:9" ht="12.75">
      <c r="A68" s="169"/>
      <c r="B68" s="254"/>
      <c r="C68" s="254"/>
      <c r="D68" s="254"/>
      <c r="E68" s="254"/>
      <c r="F68" s="253"/>
      <c r="G68" s="253"/>
      <c r="H68" s="253"/>
      <c r="I68" s="253"/>
    </row>
    <row r="69" ht="12">
      <c r="A69" s="189"/>
    </row>
    <row r="70" ht="12">
      <c r="A70" s="189"/>
    </row>
    <row r="71" ht="12">
      <c r="A71" s="189"/>
    </row>
    <row r="72" ht="12">
      <c r="A72" s="189"/>
    </row>
    <row r="73" ht="12">
      <c r="A73" s="189"/>
    </row>
    <row r="74" ht="12">
      <c r="A74" s="189"/>
    </row>
    <row r="75" ht="12">
      <c r="A75" s="189"/>
    </row>
    <row r="76" ht="12">
      <c r="A76" s="189"/>
    </row>
    <row r="77" ht="12">
      <c r="A77" s="189"/>
    </row>
    <row r="78" ht="12">
      <c r="A78" s="189"/>
    </row>
    <row r="79" ht="12">
      <c r="A79" s="189"/>
    </row>
    <row r="80" ht="12">
      <c r="A80" s="189"/>
    </row>
    <row r="81" ht="12">
      <c r="A81" s="189"/>
    </row>
    <row r="82" ht="12">
      <c r="A82" s="189"/>
    </row>
    <row r="83" ht="12">
      <c r="A83" s="189"/>
    </row>
    <row r="84" ht="12">
      <c r="A84" s="189"/>
    </row>
    <row r="85" ht="12">
      <c r="A85" s="189"/>
    </row>
    <row r="86" ht="12">
      <c r="A86" s="189"/>
    </row>
    <row r="87" ht="12">
      <c r="A87" s="189"/>
    </row>
    <row r="88" ht="12">
      <c r="A88" s="189"/>
    </row>
    <row r="89" ht="12">
      <c r="A89" s="189"/>
    </row>
    <row r="90" ht="12">
      <c r="A90" s="189"/>
    </row>
    <row r="91" ht="12">
      <c r="A91" s="189"/>
    </row>
    <row r="92" ht="12">
      <c r="A92" s="189"/>
    </row>
    <row r="93" ht="12">
      <c r="A93" s="189"/>
    </row>
    <row r="94" ht="12">
      <c r="A94" s="189"/>
    </row>
    <row r="95" ht="12">
      <c r="A95" s="189"/>
    </row>
    <row r="96" ht="12">
      <c r="A96" s="189"/>
    </row>
    <row r="97" ht="12">
      <c r="A97" s="189"/>
    </row>
    <row r="98" ht="12">
      <c r="A98" s="189"/>
    </row>
    <row r="99" ht="12">
      <c r="A99" s="189"/>
    </row>
    <row r="100" ht="12">
      <c r="A100" s="189"/>
    </row>
    <row r="101" ht="12">
      <c r="A101" s="189"/>
    </row>
    <row r="102" ht="12">
      <c r="A102" s="189"/>
    </row>
    <row r="103" ht="12">
      <c r="A103" s="189"/>
    </row>
    <row r="104" ht="12">
      <c r="A104" s="189"/>
    </row>
    <row r="105" ht="12">
      <c r="A105" s="189"/>
    </row>
    <row r="106" ht="12">
      <c r="A106" s="189"/>
    </row>
    <row r="107" ht="12">
      <c r="A107" s="189"/>
    </row>
    <row r="108" ht="12">
      <c r="A108" s="189"/>
    </row>
    <row r="109" ht="12">
      <c r="A109" s="189"/>
    </row>
    <row r="110" ht="12">
      <c r="A110" s="189"/>
    </row>
    <row r="111" ht="12">
      <c r="A111" s="189"/>
    </row>
    <row r="112" ht="12">
      <c r="A112" s="189"/>
    </row>
    <row r="113" ht="12">
      <c r="A113" s="189"/>
    </row>
    <row r="114" ht="12">
      <c r="A114" s="189"/>
    </row>
    <row r="115" ht="12">
      <c r="A115" s="189"/>
    </row>
    <row r="116" ht="12">
      <c r="A116" s="189"/>
    </row>
    <row r="117" ht="12">
      <c r="A117" s="189"/>
    </row>
    <row r="118" ht="12">
      <c r="A118" s="189"/>
    </row>
    <row r="119" ht="12">
      <c r="A119" s="189"/>
    </row>
    <row r="120" ht="12">
      <c r="A120" s="189"/>
    </row>
    <row r="121" ht="12">
      <c r="A121" s="189"/>
    </row>
    <row r="122" ht="12">
      <c r="A122" s="189"/>
    </row>
    <row r="123" ht="12">
      <c r="A123" s="189"/>
    </row>
    <row r="124" ht="12">
      <c r="A124" s="189"/>
    </row>
    <row r="125" ht="12">
      <c r="A125" s="189"/>
    </row>
    <row r="126" ht="12">
      <c r="A126" s="189"/>
    </row>
    <row r="127" ht="12">
      <c r="A127" s="189"/>
    </row>
    <row r="128" ht="12">
      <c r="A128" s="189"/>
    </row>
    <row r="129" ht="12">
      <c r="A129" s="189"/>
    </row>
    <row r="130" ht="12">
      <c r="A130" s="189"/>
    </row>
    <row r="131" ht="12">
      <c r="A131" s="189"/>
    </row>
    <row r="132" ht="12">
      <c r="A132" s="189"/>
    </row>
    <row r="133" ht="12">
      <c r="A133" s="189"/>
    </row>
    <row r="134" ht="12">
      <c r="A134" s="189"/>
    </row>
    <row r="135" ht="12">
      <c r="A135" s="189"/>
    </row>
    <row r="136" ht="12">
      <c r="A136" s="189"/>
    </row>
    <row r="137" ht="12">
      <c r="A137" s="189"/>
    </row>
    <row r="138" ht="12">
      <c r="A138" s="189"/>
    </row>
    <row r="139" ht="12">
      <c r="A139" s="189"/>
    </row>
    <row r="140" ht="12">
      <c r="A140" s="189"/>
    </row>
    <row r="141" ht="12">
      <c r="A141" s="189"/>
    </row>
    <row r="142" ht="12">
      <c r="A142" s="189"/>
    </row>
    <row r="143" ht="12">
      <c r="A143" s="189"/>
    </row>
    <row r="144" ht="12">
      <c r="A144" s="189"/>
    </row>
    <row r="145" ht="12">
      <c r="A145" s="189"/>
    </row>
    <row r="146" ht="12">
      <c r="A146" s="189"/>
    </row>
    <row r="147" ht="12">
      <c r="A147" s="189"/>
    </row>
    <row r="148" ht="12">
      <c r="A148" s="189"/>
    </row>
    <row r="149" ht="12">
      <c r="A149" s="189"/>
    </row>
    <row r="150" ht="12">
      <c r="A150" s="189"/>
    </row>
    <row r="151" ht="12">
      <c r="A151" s="189"/>
    </row>
    <row r="152" ht="12">
      <c r="A152" s="189"/>
    </row>
    <row r="153" ht="12">
      <c r="A153" s="189"/>
    </row>
    <row r="154" ht="12">
      <c r="A154" s="189"/>
    </row>
    <row r="155" ht="12">
      <c r="A155" s="189"/>
    </row>
    <row r="156" ht="12">
      <c r="A156" s="189"/>
    </row>
    <row r="157" ht="12">
      <c r="A157" s="189"/>
    </row>
    <row r="158" ht="12">
      <c r="A158" s="189"/>
    </row>
    <row r="159" ht="12">
      <c r="A159" s="189"/>
    </row>
    <row r="160" ht="12">
      <c r="A160" s="189"/>
    </row>
    <row r="161" ht="12">
      <c r="A161" s="189"/>
    </row>
    <row r="162" ht="12">
      <c r="A162" s="189"/>
    </row>
    <row r="163" ht="12">
      <c r="A163" s="189"/>
    </row>
    <row r="164" ht="12">
      <c r="A164" s="189"/>
    </row>
    <row r="165" ht="12">
      <c r="A165" s="189"/>
    </row>
    <row r="166" ht="12">
      <c r="A166" s="189"/>
    </row>
    <row r="167" ht="12">
      <c r="A167" s="189"/>
    </row>
    <row r="168" ht="12">
      <c r="A168" s="189"/>
    </row>
    <row r="169" ht="12">
      <c r="A169" s="189"/>
    </row>
    <row r="170" ht="12">
      <c r="A170" s="189"/>
    </row>
    <row r="171" ht="12">
      <c r="A171" s="189"/>
    </row>
    <row r="172" ht="12">
      <c r="A172" s="189"/>
    </row>
    <row r="173" ht="12">
      <c r="A173" s="189"/>
    </row>
    <row r="174" ht="12">
      <c r="A174" s="189"/>
    </row>
    <row r="175" ht="12">
      <c r="A175" s="189"/>
    </row>
    <row r="176" ht="12">
      <c r="A176" s="189"/>
    </row>
    <row r="177" ht="12">
      <c r="A177" s="189"/>
    </row>
    <row r="178" ht="12">
      <c r="A178" s="189"/>
    </row>
    <row r="179" ht="12">
      <c r="A179" s="189"/>
    </row>
    <row r="180" ht="12">
      <c r="A180" s="189"/>
    </row>
    <row r="181" ht="12">
      <c r="A181" s="189"/>
    </row>
    <row r="182" ht="12">
      <c r="A182" s="189"/>
    </row>
    <row r="183" ht="12">
      <c r="A183" s="189"/>
    </row>
    <row r="184" ht="12">
      <c r="A184" s="189"/>
    </row>
    <row r="185" ht="12">
      <c r="A185" s="189"/>
    </row>
    <row r="186" ht="12">
      <c r="A186" s="189"/>
    </row>
    <row r="187" ht="12">
      <c r="A187" s="189"/>
    </row>
    <row r="188" ht="12">
      <c r="A188" s="189"/>
    </row>
    <row r="189" ht="12">
      <c r="A189" s="189"/>
    </row>
    <row r="190" ht="12">
      <c r="A190" s="189"/>
    </row>
    <row r="191" ht="12">
      <c r="A191" s="189"/>
    </row>
    <row r="192" ht="12">
      <c r="A192" s="189"/>
    </row>
    <row r="193" ht="12">
      <c r="A193" s="189"/>
    </row>
    <row r="194" ht="12">
      <c r="A194" s="189"/>
    </row>
    <row r="195" ht="12">
      <c r="A195" s="189"/>
    </row>
    <row r="196" ht="12">
      <c r="A196" s="189"/>
    </row>
    <row r="197" ht="12">
      <c r="A197" s="189"/>
    </row>
    <row r="198" ht="12">
      <c r="A198" s="189"/>
    </row>
    <row r="199" ht="12">
      <c r="A199" s="189"/>
    </row>
    <row r="200" ht="12">
      <c r="A200" s="189"/>
    </row>
    <row r="201" ht="12">
      <c r="A201" s="189"/>
    </row>
    <row r="202" ht="12">
      <c r="A202" s="189"/>
    </row>
    <row r="203" ht="12">
      <c r="A203" s="189"/>
    </row>
    <row r="204" ht="12">
      <c r="A204" s="189"/>
    </row>
    <row r="205" ht="12">
      <c r="A205" s="189"/>
    </row>
    <row r="206" ht="12">
      <c r="A206" s="189"/>
    </row>
    <row r="207" ht="12">
      <c r="A207" s="189"/>
    </row>
    <row r="208" ht="12">
      <c r="A208" s="189"/>
    </row>
    <row r="209" ht="12">
      <c r="A209" s="189"/>
    </row>
    <row r="210" ht="12">
      <c r="A210" s="189"/>
    </row>
    <row r="211" ht="12">
      <c r="A211" s="189"/>
    </row>
    <row r="212" ht="12">
      <c r="A212" s="189"/>
    </row>
    <row r="213" ht="12">
      <c r="A213" s="189"/>
    </row>
    <row r="214" ht="12">
      <c r="A214" s="189"/>
    </row>
    <row r="215" ht="12">
      <c r="A215" s="189"/>
    </row>
    <row r="216" ht="12">
      <c r="A216" s="189"/>
    </row>
    <row r="217" ht="12">
      <c r="A217" s="189"/>
    </row>
    <row r="218" ht="12">
      <c r="A218" s="189"/>
    </row>
    <row r="219" ht="12">
      <c r="A219" s="189"/>
    </row>
    <row r="220" ht="12">
      <c r="A220" s="189"/>
    </row>
    <row r="221" ht="12">
      <c r="A221" s="189"/>
    </row>
    <row r="222" ht="12">
      <c r="A222" s="189"/>
    </row>
    <row r="223" ht="12">
      <c r="A223" s="189"/>
    </row>
    <row r="224" ht="12">
      <c r="A224" s="189"/>
    </row>
    <row r="225" ht="12">
      <c r="A225" s="189"/>
    </row>
    <row r="226" ht="12">
      <c r="A226" s="189"/>
    </row>
    <row r="227" ht="12">
      <c r="A227" s="189"/>
    </row>
    <row r="228" ht="12">
      <c r="A228" s="189"/>
    </row>
    <row r="229" ht="12">
      <c r="A229" s="189"/>
    </row>
    <row r="230" ht="12">
      <c r="A230" s="189"/>
    </row>
    <row r="231" ht="12">
      <c r="A231" s="189"/>
    </row>
    <row r="232" ht="12">
      <c r="A232" s="189"/>
    </row>
    <row r="233" ht="12">
      <c r="A233" s="189"/>
    </row>
    <row r="234" ht="12">
      <c r="A234" s="189"/>
    </row>
    <row r="235" ht="12">
      <c r="A235" s="189"/>
    </row>
    <row r="236" ht="12">
      <c r="A236" s="189"/>
    </row>
    <row r="237" ht="12">
      <c r="A237" s="189"/>
    </row>
    <row r="238" ht="12">
      <c r="A238" s="189"/>
    </row>
    <row r="239" ht="12">
      <c r="A239" s="189"/>
    </row>
    <row r="240" ht="12">
      <c r="A240" s="189"/>
    </row>
    <row r="241" ht="12">
      <c r="A241" s="189"/>
    </row>
    <row r="242" ht="12">
      <c r="A242" s="189"/>
    </row>
    <row r="243" ht="12">
      <c r="A243" s="189"/>
    </row>
    <row r="244" ht="12">
      <c r="A244" s="189"/>
    </row>
    <row r="245" ht="12">
      <c r="A245" s="189"/>
    </row>
    <row r="246" ht="12">
      <c r="A246" s="189"/>
    </row>
    <row r="247" ht="12">
      <c r="A247" s="189"/>
    </row>
    <row r="248" ht="12">
      <c r="A248" s="189"/>
    </row>
    <row r="249" ht="12">
      <c r="A249" s="189"/>
    </row>
    <row r="250" ht="12">
      <c r="A250" s="189"/>
    </row>
    <row r="251" ht="12">
      <c r="A251" s="189"/>
    </row>
    <row r="252" ht="12">
      <c r="A252" s="189"/>
    </row>
    <row r="253" ht="12">
      <c r="A253" s="189"/>
    </row>
    <row r="254" ht="12">
      <c r="A254" s="189"/>
    </row>
    <row r="255" ht="12">
      <c r="A255" s="189"/>
    </row>
    <row r="256" ht="12">
      <c r="A256" s="189"/>
    </row>
    <row r="257" ht="12">
      <c r="A257" s="189"/>
    </row>
    <row r="258" ht="12">
      <c r="A258" s="189"/>
    </row>
    <row r="259" ht="12">
      <c r="A259" s="189"/>
    </row>
    <row r="260" ht="12">
      <c r="A260" s="189"/>
    </row>
    <row r="261" ht="12">
      <c r="A261" s="189"/>
    </row>
    <row r="262" ht="12">
      <c r="A262" s="189"/>
    </row>
    <row r="263" ht="12">
      <c r="A263" s="189"/>
    </row>
    <row r="264" ht="12">
      <c r="A264" s="189"/>
    </row>
    <row r="265" ht="12">
      <c r="A265" s="189"/>
    </row>
    <row r="266" ht="12">
      <c r="A266" s="189"/>
    </row>
    <row r="267" ht="12">
      <c r="A267" s="189"/>
    </row>
    <row r="268" ht="12">
      <c r="A268" s="189"/>
    </row>
    <row r="269" ht="12">
      <c r="A269" s="189"/>
    </row>
    <row r="270" ht="12">
      <c r="A270" s="189"/>
    </row>
    <row r="271" ht="12">
      <c r="A271" s="189"/>
    </row>
    <row r="272" ht="12">
      <c r="A272" s="189"/>
    </row>
    <row r="273" ht="12">
      <c r="A273" s="189"/>
    </row>
    <row r="274" ht="12">
      <c r="A274" s="189"/>
    </row>
    <row r="275" ht="12">
      <c r="A275" s="189"/>
    </row>
    <row r="276" ht="12">
      <c r="A276" s="189"/>
    </row>
    <row r="277" ht="12">
      <c r="A277" s="189"/>
    </row>
    <row r="278" ht="12">
      <c r="A278" s="189"/>
    </row>
  </sheetData>
  <sheetProtection/>
  <printOptions horizontalCentered="1" verticalCentered="1"/>
  <pageMargins left="0.45" right="0.45" top="1" bottom="0.5" header="0.3" footer="0.3"/>
  <pageSetup horizontalDpi="600" verticalDpi="600" orientation="landscape" r:id="rId1"/>
  <rowBreaks count="1" manualBreakCount="1"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9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140625" style="286" customWidth="1"/>
    <col min="2" max="2" width="31.57421875" style="287" customWidth="1"/>
    <col min="3" max="3" width="15.57421875" style="287" customWidth="1"/>
    <col min="4" max="4" width="15.8515625" style="287" customWidth="1"/>
    <col min="5" max="5" width="6.57421875" style="287" customWidth="1"/>
    <col min="6" max="6" width="7.8515625" style="287" customWidth="1"/>
    <col min="7" max="7" width="10.140625" style="287" customWidth="1"/>
    <col min="8" max="8" width="10.57421875" style="171" bestFit="1" customWidth="1"/>
    <col min="9" max="16384" width="8.7109375" style="171" customWidth="1"/>
  </cols>
  <sheetData>
    <row r="1" spans="2:256" ht="12.75">
      <c r="B1" s="79" t="s">
        <v>270</v>
      </c>
      <c r="C1" s="168"/>
      <c r="D1" s="168"/>
      <c r="E1" s="168"/>
      <c r="F1" s="169"/>
      <c r="G1" s="169"/>
      <c r="H1" s="169"/>
      <c r="I1" s="170"/>
      <c r="J1" s="16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50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1"/>
      <c r="FG1" s="251"/>
      <c r="FH1" s="251"/>
      <c r="FI1" s="251"/>
      <c r="FJ1" s="251"/>
      <c r="FK1" s="251"/>
      <c r="FL1" s="251"/>
      <c r="FM1" s="251"/>
      <c r="FN1" s="251"/>
      <c r="FO1" s="251"/>
      <c r="FP1" s="251"/>
      <c r="FQ1" s="251"/>
      <c r="FR1" s="251"/>
      <c r="FS1" s="251"/>
      <c r="FT1" s="251"/>
      <c r="FU1" s="251"/>
      <c r="FV1" s="251"/>
      <c r="FW1" s="251"/>
      <c r="FX1" s="251"/>
      <c r="FY1" s="251"/>
      <c r="FZ1" s="251"/>
      <c r="GA1" s="251"/>
      <c r="GB1" s="251"/>
      <c r="GC1" s="251"/>
      <c r="GD1" s="251"/>
      <c r="GE1" s="251"/>
      <c r="GF1" s="251"/>
      <c r="GG1" s="251"/>
      <c r="GH1" s="251"/>
      <c r="GI1" s="251"/>
      <c r="GJ1" s="251"/>
      <c r="GK1" s="251"/>
      <c r="GL1" s="251"/>
      <c r="GM1" s="251"/>
      <c r="GN1" s="251"/>
      <c r="GO1" s="251"/>
      <c r="GP1" s="251"/>
      <c r="GQ1" s="251"/>
      <c r="GR1" s="251"/>
      <c r="GS1" s="251"/>
      <c r="GT1" s="251"/>
      <c r="GU1" s="251"/>
      <c r="GV1" s="251"/>
      <c r="GW1" s="251"/>
      <c r="GX1" s="251"/>
      <c r="GY1" s="251"/>
      <c r="GZ1" s="251"/>
      <c r="HA1" s="251"/>
      <c r="HB1" s="251"/>
      <c r="HC1" s="251"/>
      <c r="HD1" s="251"/>
      <c r="HE1" s="251"/>
      <c r="HF1" s="251"/>
      <c r="HG1" s="251"/>
      <c r="HH1" s="251"/>
      <c r="HI1" s="251"/>
      <c r="HJ1" s="251"/>
      <c r="HK1" s="251"/>
      <c r="HL1" s="251"/>
      <c r="HM1" s="251"/>
      <c r="HN1" s="251"/>
      <c r="HO1" s="251"/>
      <c r="HP1" s="251"/>
      <c r="HQ1" s="251"/>
      <c r="HR1" s="251"/>
      <c r="HS1" s="251"/>
      <c r="HT1" s="251"/>
      <c r="HU1" s="251"/>
      <c r="HV1" s="251"/>
      <c r="HW1" s="251"/>
      <c r="HX1" s="251"/>
      <c r="HY1" s="251"/>
      <c r="HZ1" s="251"/>
      <c r="IA1" s="251"/>
      <c r="IB1" s="251"/>
      <c r="IC1" s="251"/>
      <c r="ID1" s="251"/>
      <c r="IE1" s="251"/>
      <c r="IF1" s="251"/>
      <c r="IG1" s="251"/>
      <c r="IH1" s="251"/>
      <c r="II1" s="251"/>
      <c r="IJ1" s="251"/>
      <c r="IK1" s="251"/>
      <c r="IL1" s="251"/>
      <c r="IM1" s="251"/>
      <c r="IN1" s="251"/>
      <c r="IO1" s="251"/>
      <c r="IP1" s="251"/>
      <c r="IQ1" s="251"/>
      <c r="IR1" s="251"/>
      <c r="IS1" s="251"/>
      <c r="IT1" s="251"/>
      <c r="IU1" s="251"/>
      <c r="IV1" s="252"/>
    </row>
    <row r="2" spans="2:256" s="194" customFormat="1" ht="12.75">
      <c r="B2" s="79" t="s">
        <v>279</v>
      </c>
      <c r="C2" s="168"/>
      <c r="D2" s="168"/>
      <c r="E2" s="168"/>
      <c r="F2" s="169"/>
      <c r="G2" s="169"/>
      <c r="H2" s="169"/>
      <c r="I2" s="170"/>
      <c r="J2" s="16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50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  <c r="FE2" s="251"/>
      <c r="FF2" s="251"/>
      <c r="FG2" s="251"/>
      <c r="FH2" s="251"/>
      <c r="FI2" s="251"/>
      <c r="FJ2" s="251"/>
      <c r="FK2" s="251"/>
      <c r="FL2" s="251"/>
      <c r="FM2" s="251"/>
      <c r="FN2" s="251"/>
      <c r="FO2" s="251"/>
      <c r="FP2" s="251"/>
      <c r="FQ2" s="251"/>
      <c r="FR2" s="251"/>
      <c r="FS2" s="251"/>
      <c r="FT2" s="251"/>
      <c r="FU2" s="251"/>
      <c r="FV2" s="251"/>
      <c r="FW2" s="251"/>
      <c r="FX2" s="251"/>
      <c r="FY2" s="251"/>
      <c r="FZ2" s="251"/>
      <c r="GA2" s="251"/>
      <c r="GB2" s="251"/>
      <c r="GC2" s="251"/>
      <c r="GD2" s="251"/>
      <c r="GE2" s="251"/>
      <c r="GF2" s="251"/>
      <c r="GG2" s="251"/>
      <c r="GH2" s="251"/>
      <c r="GI2" s="251"/>
      <c r="GJ2" s="251"/>
      <c r="GK2" s="251"/>
      <c r="GL2" s="251"/>
      <c r="GM2" s="251"/>
      <c r="GN2" s="251"/>
      <c r="GO2" s="251"/>
      <c r="GP2" s="251"/>
      <c r="GQ2" s="251"/>
      <c r="GR2" s="251"/>
      <c r="GS2" s="251"/>
      <c r="GT2" s="251"/>
      <c r="GU2" s="251"/>
      <c r="GV2" s="251"/>
      <c r="GW2" s="251"/>
      <c r="GX2" s="251"/>
      <c r="GY2" s="251"/>
      <c r="GZ2" s="251"/>
      <c r="HA2" s="251"/>
      <c r="HB2" s="251"/>
      <c r="HC2" s="251"/>
      <c r="HD2" s="251"/>
      <c r="HE2" s="251"/>
      <c r="HF2" s="251"/>
      <c r="HG2" s="251"/>
      <c r="HH2" s="251"/>
      <c r="HI2" s="251"/>
      <c r="HJ2" s="251"/>
      <c r="HK2" s="251"/>
      <c r="HL2" s="251"/>
      <c r="HM2" s="251"/>
      <c r="HN2" s="251"/>
      <c r="HO2" s="251"/>
      <c r="HP2" s="251"/>
      <c r="HQ2" s="251"/>
      <c r="HR2" s="251"/>
      <c r="HS2" s="251"/>
      <c r="HT2" s="251"/>
      <c r="HU2" s="251"/>
      <c r="HV2" s="251"/>
      <c r="HW2" s="251"/>
      <c r="HX2" s="251"/>
      <c r="HY2" s="251"/>
      <c r="HZ2" s="251"/>
      <c r="IA2" s="251"/>
      <c r="IB2" s="251"/>
      <c r="IC2" s="251"/>
      <c r="ID2" s="251"/>
      <c r="IE2" s="251"/>
      <c r="IF2" s="251"/>
      <c r="IG2" s="251"/>
      <c r="IH2" s="251"/>
      <c r="II2" s="251"/>
      <c r="IJ2" s="251"/>
      <c r="IK2" s="251"/>
      <c r="IL2" s="251"/>
      <c r="IM2" s="251"/>
      <c r="IN2" s="251"/>
      <c r="IO2" s="251"/>
      <c r="IP2" s="251"/>
      <c r="IQ2" s="251"/>
      <c r="IR2" s="251"/>
      <c r="IS2" s="251"/>
      <c r="IT2" s="251"/>
      <c r="IU2" s="251"/>
      <c r="IV2" s="252"/>
    </row>
    <row r="3" spans="2:256" ht="12.75">
      <c r="B3" s="301" t="s">
        <v>276</v>
      </c>
      <c r="C3" s="168"/>
      <c r="D3" s="168"/>
      <c r="E3" s="168"/>
      <c r="F3" s="169"/>
      <c r="G3" s="169"/>
      <c r="H3" s="169"/>
      <c r="I3" s="170"/>
      <c r="J3" s="16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50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1"/>
      <c r="FK3" s="251"/>
      <c r="FL3" s="251"/>
      <c r="FM3" s="251"/>
      <c r="FN3" s="251"/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1"/>
      <c r="GL3" s="251"/>
      <c r="GM3" s="251"/>
      <c r="GN3" s="251"/>
      <c r="GO3" s="251"/>
      <c r="GP3" s="251"/>
      <c r="GQ3" s="251"/>
      <c r="GR3" s="251"/>
      <c r="GS3" s="251"/>
      <c r="GT3" s="251"/>
      <c r="GU3" s="251"/>
      <c r="GV3" s="251"/>
      <c r="GW3" s="251"/>
      <c r="GX3" s="251"/>
      <c r="GY3" s="251"/>
      <c r="GZ3" s="251"/>
      <c r="HA3" s="251"/>
      <c r="HB3" s="251"/>
      <c r="HC3" s="251"/>
      <c r="HD3" s="251"/>
      <c r="HE3" s="251"/>
      <c r="HF3" s="251"/>
      <c r="HG3" s="251"/>
      <c r="HH3" s="251"/>
      <c r="HI3" s="251"/>
      <c r="HJ3" s="251"/>
      <c r="HK3" s="251"/>
      <c r="HL3" s="251"/>
      <c r="HM3" s="251"/>
      <c r="HN3" s="251"/>
      <c r="HO3" s="251"/>
      <c r="HP3" s="251"/>
      <c r="HQ3" s="251"/>
      <c r="HR3" s="251"/>
      <c r="HS3" s="251"/>
      <c r="HT3" s="251"/>
      <c r="HU3" s="251"/>
      <c r="HV3" s="251"/>
      <c r="HW3" s="251"/>
      <c r="HX3" s="251"/>
      <c r="HY3" s="251"/>
      <c r="HZ3" s="251"/>
      <c r="IA3" s="251"/>
      <c r="IB3" s="251"/>
      <c r="IC3" s="251"/>
      <c r="ID3" s="251"/>
      <c r="IE3" s="251"/>
      <c r="IF3" s="251"/>
      <c r="IG3" s="251"/>
      <c r="IH3" s="251"/>
      <c r="II3" s="251"/>
      <c r="IJ3" s="251"/>
      <c r="IK3" s="251"/>
      <c r="IL3" s="251"/>
      <c r="IM3" s="251"/>
      <c r="IN3" s="251"/>
      <c r="IO3" s="251"/>
      <c r="IP3" s="251"/>
      <c r="IQ3" s="251"/>
      <c r="IR3" s="251"/>
      <c r="IS3" s="251"/>
      <c r="IT3" s="251"/>
      <c r="IU3" s="251"/>
      <c r="IV3" s="252"/>
    </row>
    <row r="4" spans="2:256" ht="12.75">
      <c r="B4" s="195">
        <v>42592</v>
      </c>
      <c r="C4" s="188"/>
      <c r="D4" s="188"/>
      <c r="E4" s="188"/>
      <c r="F4" s="189"/>
      <c r="G4" s="189"/>
      <c r="H4" s="189"/>
      <c r="I4" s="190"/>
      <c r="J4" s="189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2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  <c r="IT4" s="193"/>
      <c r="IU4" s="193"/>
      <c r="IV4" s="194"/>
    </row>
    <row r="6" spans="1:256" ht="28.5" customHeight="1">
      <c r="A6" s="288"/>
      <c r="B6" s="343" t="s">
        <v>200</v>
      </c>
      <c r="C6" s="306" t="s">
        <v>203</v>
      </c>
      <c r="D6" s="306" t="s">
        <v>280</v>
      </c>
      <c r="E6" s="343" t="s">
        <v>201</v>
      </c>
      <c r="F6" s="343"/>
      <c r="G6" s="343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  <c r="DQ6" s="288"/>
      <c r="DR6" s="288"/>
      <c r="DS6" s="288"/>
      <c r="DT6" s="288"/>
      <c r="DU6" s="288"/>
      <c r="DV6" s="288"/>
      <c r="DW6" s="288"/>
      <c r="DX6" s="288"/>
      <c r="DY6" s="288"/>
      <c r="DZ6" s="288"/>
      <c r="EA6" s="288"/>
      <c r="EB6" s="288"/>
      <c r="EC6" s="288"/>
      <c r="ED6" s="288"/>
      <c r="EE6" s="288"/>
      <c r="EF6" s="288"/>
      <c r="EG6" s="288"/>
      <c r="EH6" s="288"/>
      <c r="EI6" s="288"/>
      <c r="EJ6" s="288"/>
      <c r="EK6" s="288"/>
      <c r="EL6" s="288"/>
      <c r="EM6" s="288"/>
      <c r="EN6" s="288"/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256" s="167" customFormat="1" ht="51.75" customHeight="1">
      <c r="A7" s="288"/>
      <c r="B7" s="343"/>
      <c r="C7" s="306" t="s">
        <v>201</v>
      </c>
      <c r="D7" s="306" t="s">
        <v>201</v>
      </c>
      <c r="E7" s="343"/>
      <c r="F7" s="343"/>
      <c r="G7" s="343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88"/>
      <c r="DO7" s="288"/>
      <c r="DP7" s="288"/>
      <c r="DQ7" s="288"/>
      <c r="DR7" s="288"/>
      <c r="DS7" s="288"/>
      <c r="DT7" s="288"/>
      <c r="DU7" s="288"/>
      <c r="DV7" s="288"/>
      <c r="DW7" s="288"/>
      <c r="DX7" s="288"/>
      <c r="DY7" s="288"/>
      <c r="DZ7" s="288"/>
      <c r="EA7" s="288"/>
      <c r="EB7" s="288"/>
      <c r="EC7" s="288"/>
      <c r="ED7" s="288"/>
      <c r="EE7" s="288"/>
      <c r="EF7" s="288"/>
      <c r="EG7" s="288"/>
      <c r="EH7" s="288"/>
      <c r="EI7" s="288"/>
      <c r="EJ7" s="288"/>
      <c r="EK7" s="288"/>
      <c r="EL7" s="288"/>
      <c r="EM7" s="288"/>
      <c r="EN7" s="288"/>
      <c r="EO7" s="288"/>
      <c r="EP7" s="288"/>
      <c r="EQ7" s="288"/>
      <c r="ER7" s="288"/>
      <c r="ES7" s="288"/>
      <c r="ET7" s="288"/>
      <c r="EU7" s="288"/>
      <c r="EV7" s="288"/>
      <c r="EW7" s="288"/>
      <c r="EX7" s="288"/>
      <c r="EY7" s="288"/>
      <c r="EZ7" s="288"/>
      <c r="FA7" s="288"/>
      <c r="FB7" s="288"/>
      <c r="FC7" s="288"/>
      <c r="FD7" s="288"/>
      <c r="FE7" s="288"/>
      <c r="FF7" s="288"/>
      <c r="FG7" s="288"/>
      <c r="FH7" s="288"/>
      <c r="FI7" s="288"/>
      <c r="FJ7" s="288"/>
      <c r="FK7" s="288"/>
      <c r="FL7" s="288"/>
      <c r="FM7" s="288"/>
      <c r="FN7" s="288"/>
      <c r="FO7" s="288"/>
      <c r="FP7" s="288"/>
      <c r="FQ7" s="288"/>
      <c r="FR7" s="288"/>
      <c r="FS7" s="288"/>
      <c r="FT7" s="288"/>
      <c r="FU7" s="288"/>
      <c r="FV7" s="288"/>
      <c r="FW7" s="288"/>
      <c r="FX7" s="288"/>
      <c r="FY7" s="288"/>
      <c r="FZ7" s="288"/>
      <c r="GA7" s="288"/>
      <c r="GB7" s="288"/>
      <c r="GC7" s="288"/>
      <c r="GD7" s="288"/>
      <c r="GE7" s="288"/>
      <c r="GF7" s="288"/>
      <c r="GG7" s="288"/>
      <c r="GH7" s="288"/>
      <c r="GI7" s="288"/>
      <c r="GJ7" s="288"/>
      <c r="GK7" s="288"/>
      <c r="GL7" s="288"/>
      <c r="GM7" s="288"/>
      <c r="GN7" s="288"/>
      <c r="GO7" s="288"/>
      <c r="GP7" s="288"/>
      <c r="GQ7" s="288"/>
      <c r="GR7" s="288"/>
      <c r="GS7" s="288"/>
      <c r="GT7" s="288"/>
      <c r="GU7" s="288"/>
      <c r="GV7" s="288"/>
      <c r="GW7" s="288"/>
      <c r="GX7" s="288"/>
      <c r="GY7" s="288"/>
      <c r="GZ7" s="288"/>
      <c r="HA7" s="288"/>
      <c r="HB7" s="288"/>
      <c r="HC7" s="288"/>
      <c r="HD7" s="288"/>
      <c r="HE7" s="288"/>
      <c r="HF7" s="288"/>
      <c r="HG7" s="288"/>
      <c r="HH7" s="288"/>
      <c r="HI7" s="288"/>
      <c r="HJ7" s="288"/>
      <c r="HK7" s="288"/>
      <c r="HL7" s="288"/>
      <c r="HM7" s="288"/>
      <c r="HN7" s="288"/>
      <c r="HO7" s="288"/>
      <c r="HP7" s="288"/>
      <c r="HQ7" s="288"/>
      <c r="HR7" s="288"/>
      <c r="HS7" s="288"/>
      <c r="HT7" s="288"/>
      <c r="HU7" s="288"/>
      <c r="HV7" s="288"/>
      <c r="HW7" s="288"/>
      <c r="HX7" s="288"/>
      <c r="HY7" s="288"/>
      <c r="HZ7" s="288"/>
      <c r="IA7" s="288"/>
      <c r="IB7" s="288"/>
      <c r="IC7" s="288"/>
      <c r="ID7" s="288"/>
      <c r="IE7" s="288"/>
      <c r="IF7" s="288"/>
      <c r="IG7" s="288"/>
      <c r="IH7" s="288"/>
      <c r="II7" s="288"/>
      <c r="IJ7" s="288"/>
      <c r="IK7" s="288"/>
      <c r="IL7" s="288"/>
      <c r="IM7" s="288"/>
      <c r="IN7" s="288"/>
      <c r="IO7" s="288"/>
      <c r="IP7" s="288"/>
      <c r="IQ7" s="288"/>
      <c r="IR7" s="288"/>
      <c r="IS7" s="288"/>
      <c r="IT7" s="288"/>
      <c r="IU7" s="288"/>
      <c r="IV7" s="288"/>
    </row>
    <row r="8" spans="1:256" s="167" customFormat="1" ht="12.75">
      <c r="A8" s="288"/>
      <c r="B8" s="343"/>
      <c r="C8" s="306" t="s">
        <v>202</v>
      </c>
      <c r="D8" s="306" t="s">
        <v>202</v>
      </c>
      <c r="E8" s="307" t="s">
        <v>204</v>
      </c>
      <c r="F8" s="307" t="s">
        <v>205</v>
      </c>
      <c r="G8" s="307" t="s">
        <v>206</v>
      </c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W8" s="288"/>
      <c r="DX8" s="288"/>
      <c r="DY8" s="288"/>
      <c r="DZ8" s="288"/>
      <c r="EA8" s="288"/>
      <c r="EB8" s="288"/>
      <c r="EC8" s="288"/>
      <c r="ED8" s="288"/>
      <c r="EE8" s="288"/>
      <c r="EF8" s="288"/>
      <c r="EG8" s="288"/>
      <c r="EH8" s="288"/>
      <c r="EI8" s="288"/>
      <c r="EJ8" s="288"/>
      <c r="EK8" s="288"/>
      <c r="EL8" s="288"/>
      <c r="EM8" s="288"/>
      <c r="EN8" s="288"/>
      <c r="EO8" s="288"/>
      <c r="EP8" s="288"/>
      <c r="EQ8" s="288"/>
      <c r="ER8" s="288"/>
      <c r="ES8" s="288"/>
      <c r="ET8" s="288"/>
      <c r="EU8" s="288"/>
      <c r="EV8" s="288"/>
      <c r="EW8" s="288"/>
      <c r="EX8" s="288"/>
      <c r="EY8" s="288"/>
      <c r="EZ8" s="288"/>
      <c r="FA8" s="288"/>
      <c r="FB8" s="288"/>
      <c r="FC8" s="288"/>
      <c r="FD8" s="288"/>
      <c r="FE8" s="288"/>
      <c r="FF8" s="288"/>
      <c r="FG8" s="288"/>
      <c r="FH8" s="288"/>
      <c r="FI8" s="288"/>
      <c r="FJ8" s="288"/>
      <c r="FK8" s="288"/>
      <c r="FL8" s="288"/>
      <c r="FM8" s="288"/>
      <c r="FN8" s="288"/>
      <c r="FO8" s="288"/>
      <c r="FP8" s="288"/>
      <c r="FQ8" s="288"/>
      <c r="FR8" s="288"/>
      <c r="FS8" s="288"/>
      <c r="FT8" s="288"/>
      <c r="FU8" s="288"/>
      <c r="FV8" s="288"/>
      <c r="FW8" s="288"/>
      <c r="FX8" s="288"/>
      <c r="FY8" s="288"/>
      <c r="FZ8" s="288"/>
      <c r="GA8" s="288"/>
      <c r="GB8" s="288"/>
      <c r="GC8" s="288"/>
      <c r="GD8" s="288"/>
      <c r="GE8" s="288"/>
      <c r="GF8" s="288"/>
      <c r="GG8" s="288"/>
      <c r="GH8" s="288"/>
      <c r="GI8" s="288"/>
      <c r="GJ8" s="288"/>
      <c r="GK8" s="288"/>
      <c r="GL8" s="288"/>
      <c r="GM8" s="288"/>
      <c r="GN8" s="288"/>
      <c r="GO8" s="288"/>
      <c r="GP8" s="288"/>
      <c r="GQ8" s="288"/>
      <c r="GR8" s="288"/>
      <c r="GS8" s="288"/>
      <c r="GT8" s="288"/>
      <c r="GU8" s="288"/>
      <c r="GV8" s="288"/>
      <c r="GW8" s="288"/>
      <c r="GX8" s="288"/>
      <c r="GY8" s="288"/>
      <c r="GZ8" s="288"/>
      <c r="HA8" s="288"/>
      <c r="HB8" s="288"/>
      <c r="HC8" s="288"/>
      <c r="HD8" s="288"/>
      <c r="HE8" s="288"/>
      <c r="HF8" s="288"/>
      <c r="HG8" s="288"/>
      <c r="HH8" s="288"/>
      <c r="HI8" s="288"/>
      <c r="HJ8" s="288"/>
      <c r="HK8" s="288"/>
      <c r="HL8" s="288"/>
      <c r="HM8" s="288"/>
      <c r="HN8" s="288"/>
      <c r="HO8" s="288"/>
      <c r="HP8" s="288"/>
      <c r="HQ8" s="288"/>
      <c r="HR8" s="288"/>
      <c r="HS8" s="288"/>
      <c r="HT8" s="288"/>
      <c r="HU8" s="288"/>
      <c r="HV8" s="288"/>
      <c r="HW8" s="288"/>
      <c r="HX8" s="288"/>
      <c r="HY8" s="288"/>
      <c r="HZ8" s="288"/>
      <c r="IA8" s="288"/>
      <c r="IB8" s="288"/>
      <c r="IC8" s="288"/>
      <c r="ID8" s="288"/>
      <c r="IE8" s="288"/>
      <c r="IF8" s="288"/>
      <c r="IG8" s="288"/>
      <c r="IH8" s="288"/>
      <c r="II8" s="288"/>
      <c r="IJ8" s="288"/>
      <c r="IK8" s="288"/>
      <c r="IL8" s="288"/>
      <c r="IM8" s="288"/>
      <c r="IN8" s="288"/>
      <c r="IO8" s="288"/>
      <c r="IP8" s="288"/>
      <c r="IQ8" s="288"/>
      <c r="IR8" s="288"/>
      <c r="IS8" s="288"/>
      <c r="IT8" s="288"/>
      <c r="IU8" s="288"/>
      <c r="IV8" s="288"/>
    </row>
    <row r="9" spans="1:256" s="167" customFormat="1" ht="12.75">
      <c r="A9" s="288"/>
      <c r="B9" s="343"/>
      <c r="C9" s="308">
        <v>38353</v>
      </c>
      <c r="D9" s="308">
        <v>41640</v>
      </c>
      <c r="E9" s="177"/>
      <c r="F9" s="177"/>
      <c r="G9" s="177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288"/>
      <c r="EC9" s="288"/>
      <c r="ED9" s="288"/>
      <c r="EE9" s="288"/>
      <c r="EF9" s="288"/>
      <c r="EG9" s="288"/>
      <c r="EH9" s="288"/>
      <c r="EI9" s="288"/>
      <c r="EJ9" s="288"/>
      <c r="EK9" s="288"/>
      <c r="EL9" s="288"/>
      <c r="EM9" s="288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8"/>
      <c r="EY9" s="288"/>
      <c r="EZ9" s="288"/>
      <c r="FA9" s="288"/>
      <c r="FB9" s="288"/>
      <c r="FC9" s="288"/>
      <c r="FD9" s="288"/>
      <c r="FE9" s="288"/>
      <c r="FF9" s="288"/>
      <c r="FG9" s="288"/>
      <c r="FH9" s="288"/>
      <c r="FI9" s="288"/>
      <c r="FJ9" s="288"/>
      <c r="FK9" s="288"/>
      <c r="FL9" s="288"/>
      <c r="FM9" s="288"/>
      <c r="FN9" s="288"/>
      <c r="FO9" s="288"/>
      <c r="FP9" s="288"/>
      <c r="FQ9" s="288"/>
      <c r="FR9" s="288"/>
      <c r="FS9" s="288"/>
      <c r="FT9" s="288"/>
      <c r="FU9" s="288"/>
      <c r="FV9" s="288"/>
      <c r="FW9" s="288"/>
      <c r="FX9" s="288"/>
      <c r="FY9" s="288"/>
      <c r="FZ9" s="288"/>
      <c r="GA9" s="288"/>
      <c r="GB9" s="288"/>
      <c r="GC9" s="288"/>
      <c r="GD9" s="288"/>
      <c r="GE9" s="288"/>
      <c r="GF9" s="288"/>
      <c r="GG9" s="288"/>
      <c r="GH9" s="288"/>
      <c r="GI9" s="288"/>
      <c r="GJ9" s="288"/>
      <c r="GK9" s="288"/>
      <c r="GL9" s="288"/>
      <c r="GM9" s="288"/>
      <c r="GN9" s="288"/>
      <c r="GO9" s="288"/>
      <c r="GP9" s="288"/>
      <c r="GQ9" s="288"/>
      <c r="GR9" s="288"/>
      <c r="GS9" s="288"/>
      <c r="GT9" s="288"/>
      <c r="GU9" s="288"/>
      <c r="GV9" s="288"/>
      <c r="GW9" s="288"/>
      <c r="GX9" s="288"/>
      <c r="GY9" s="288"/>
      <c r="GZ9" s="288"/>
      <c r="HA9" s="288"/>
      <c r="HB9" s="288"/>
      <c r="HC9" s="288"/>
      <c r="HD9" s="288"/>
      <c r="HE9" s="288"/>
      <c r="HF9" s="288"/>
      <c r="HG9" s="288"/>
      <c r="HH9" s="288"/>
      <c r="HI9" s="288"/>
      <c r="HJ9" s="288"/>
      <c r="HK9" s="288"/>
      <c r="HL9" s="288"/>
      <c r="HM9" s="288"/>
      <c r="HN9" s="288"/>
      <c r="HO9" s="288"/>
      <c r="HP9" s="288"/>
      <c r="HQ9" s="288"/>
      <c r="HR9" s="288"/>
      <c r="HS9" s="288"/>
      <c r="HT9" s="288"/>
      <c r="HU9" s="288"/>
      <c r="HV9" s="288"/>
      <c r="HW9" s="288"/>
      <c r="HX9" s="288"/>
      <c r="HY9" s="288"/>
      <c r="HZ9" s="288"/>
      <c r="IA9" s="288"/>
      <c r="IB9" s="288"/>
      <c r="IC9" s="288"/>
      <c r="ID9" s="288"/>
      <c r="IE9" s="288"/>
      <c r="IF9" s="288"/>
      <c r="IG9" s="288"/>
      <c r="IH9" s="288"/>
      <c r="II9" s="288"/>
      <c r="IJ9" s="288"/>
      <c r="IK9" s="288"/>
      <c r="IL9" s="288"/>
      <c r="IM9" s="288"/>
      <c r="IN9" s="288"/>
      <c r="IO9" s="288"/>
      <c r="IP9" s="288"/>
      <c r="IQ9" s="288"/>
      <c r="IR9" s="288"/>
      <c r="IS9" s="288"/>
      <c r="IT9" s="288"/>
      <c r="IU9" s="288"/>
      <c r="IV9" s="288"/>
    </row>
    <row r="10" spans="1:7" ht="12">
      <c r="A10" s="293">
        <v>1</v>
      </c>
      <c r="B10" s="294" t="s">
        <v>207</v>
      </c>
      <c r="C10" s="205">
        <v>100</v>
      </c>
      <c r="D10" s="205">
        <v>50</v>
      </c>
      <c r="E10" s="173"/>
      <c r="F10" s="172">
        <v>1</v>
      </c>
      <c r="G10" s="289"/>
    </row>
    <row r="11" spans="1:7" ht="12">
      <c r="A11" s="295">
        <v>2</v>
      </c>
      <c r="B11" s="296" t="s">
        <v>208</v>
      </c>
      <c r="C11" s="210">
        <v>150</v>
      </c>
      <c r="D11" s="210">
        <v>100</v>
      </c>
      <c r="E11" s="175"/>
      <c r="F11" s="174">
        <v>2</v>
      </c>
      <c r="G11" s="290"/>
    </row>
    <row r="12" spans="1:7" ht="12">
      <c r="A12" s="295">
        <v>3</v>
      </c>
      <c r="B12" s="296" t="s">
        <v>209</v>
      </c>
      <c r="C12" s="210">
        <v>250</v>
      </c>
      <c r="D12" s="210">
        <v>150</v>
      </c>
      <c r="E12" s="175"/>
      <c r="F12" s="174">
        <v>3</v>
      </c>
      <c r="G12" s="290"/>
    </row>
    <row r="13" spans="1:7" ht="12.75">
      <c r="A13" s="293"/>
      <c r="B13" s="303" t="s">
        <v>210</v>
      </c>
      <c r="C13" s="302"/>
      <c r="D13" s="302"/>
      <c r="E13" s="173"/>
      <c r="F13" s="172"/>
      <c r="G13" s="289"/>
    </row>
    <row r="14" spans="1:7" ht="12">
      <c r="A14" s="295">
        <v>4</v>
      </c>
      <c r="B14" s="296" t="s">
        <v>158</v>
      </c>
      <c r="C14" s="210" t="s">
        <v>211</v>
      </c>
      <c r="D14" s="210">
        <v>450</v>
      </c>
      <c r="E14" s="175">
        <v>1</v>
      </c>
      <c r="F14" s="174"/>
      <c r="G14" s="290"/>
    </row>
    <row r="15" spans="1:256" ht="12">
      <c r="A15" s="295">
        <v>5</v>
      </c>
      <c r="B15" s="296" t="s">
        <v>212</v>
      </c>
      <c r="C15" s="210">
        <v>530</v>
      </c>
      <c r="D15" s="210" t="s">
        <v>211</v>
      </c>
      <c r="E15" s="175"/>
      <c r="F15" s="174"/>
      <c r="G15" s="290">
        <v>1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">
      <c r="A16" s="295">
        <v>6</v>
      </c>
      <c r="B16" s="296" t="s">
        <v>213</v>
      </c>
      <c r="C16" s="210">
        <v>400</v>
      </c>
      <c r="D16" s="210" t="s">
        <v>211</v>
      </c>
      <c r="E16" s="175"/>
      <c r="F16" s="174"/>
      <c r="G16" s="290">
        <v>2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">
      <c r="A17" s="295">
        <v>7</v>
      </c>
      <c r="B17" s="296" t="s">
        <v>214</v>
      </c>
      <c r="C17" s="210" t="s">
        <v>211</v>
      </c>
      <c r="D17" s="210">
        <v>400</v>
      </c>
      <c r="E17" s="175">
        <v>2</v>
      </c>
      <c r="F17" s="174"/>
      <c r="G17" s="290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">
      <c r="A18" s="295">
        <v>8</v>
      </c>
      <c r="B18" s="296" t="s">
        <v>215</v>
      </c>
      <c r="C18" s="210">
        <v>300</v>
      </c>
      <c r="D18" s="210">
        <v>270</v>
      </c>
      <c r="E18" s="175"/>
      <c r="F18" s="174">
        <v>4</v>
      </c>
      <c r="G18" s="290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">
      <c r="A19" s="295">
        <v>9</v>
      </c>
      <c r="B19" s="296" t="s">
        <v>216</v>
      </c>
      <c r="C19" s="210">
        <v>350</v>
      </c>
      <c r="D19" s="210">
        <v>350</v>
      </c>
      <c r="E19" s="175"/>
      <c r="F19" s="174"/>
      <c r="G19" s="290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">
      <c r="A20" s="295">
        <v>10</v>
      </c>
      <c r="B20" s="296" t="s">
        <v>162</v>
      </c>
      <c r="C20" s="210">
        <v>350</v>
      </c>
      <c r="D20" s="210">
        <v>350</v>
      </c>
      <c r="E20" s="175"/>
      <c r="F20" s="174"/>
      <c r="G20" s="29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">
      <c r="A21" s="297">
        <v>11</v>
      </c>
      <c r="B21" s="298" t="s">
        <v>217</v>
      </c>
      <c r="C21" s="215">
        <v>475</v>
      </c>
      <c r="D21" s="215">
        <v>475</v>
      </c>
      <c r="E21" s="291"/>
      <c r="F21" s="176"/>
      <c r="G21" s="29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93"/>
      <c r="B22" s="304" t="s">
        <v>218</v>
      </c>
      <c r="C22" s="205"/>
      <c r="D22" s="205"/>
      <c r="E22" s="173"/>
      <c r="F22" s="172"/>
      <c r="G22" s="289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">
      <c r="A23" s="295">
        <v>12</v>
      </c>
      <c r="B23" s="296" t="s">
        <v>219</v>
      </c>
      <c r="C23" s="210">
        <v>680</v>
      </c>
      <c r="D23" s="210"/>
      <c r="E23" s="175"/>
      <c r="F23" s="174"/>
      <c r="G23" s="290">
        <v>3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4.75">
      <c r="A24" s="295">
        <v>13</v>
      </c>
      <c r="B24" s="296" t="s">
        <v>220</v>
      </c>
      <c r="C24" s="210">
        <v>550</v>
      </c>
      <c r="D24" s="210"/>
      <c r="E24" s="175"/>
      <c r="F24" s="174"/>
      <c r="G24" s="290">
        <v>4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.75">
      <c r="A25" s="295">
        <v>14</v>
      </c>
      <c r="B25" s="296" t="s">
        <v>221</v>
      </c>
      <c r="C25" s="210">
        <v>350</v>
      </c>
      <c r="D25" s="210" t="s">
        <v>211</v>
      </c>
      <c r="E25" s="175"/>
      <c r="F25" s="174"/>
      <c r="G25" s="290">
        <v>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">
      <c r="A26" s="295">
        <v>15</v>
      </c>
      <c r="B26" s="296" t="s">
        <v>222</v>
      </c>
      <c r="C26" s="210">
        <v>350</v>
      </c>
      <c r="D26" s="210"/>
      <c r="E26" s="175"/>
      <c r="F26" s="174"/>
      <c r="G26" s="290">
        <v>6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">
      <c r="A27" s="297">
        <v>16</v>
      </c>
      <c r="B27" s="298" t="s">
        <v>223</v>
      </c>
      <c r="C27" s="215">
        <v>725</v>
      </c>
      <c r="D27" s="215"/>
      <c r="E27" s="291"/>
      <c r="F27" s="176"/>
      <c r="G27" s="292">
        <v>7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">
      <c r="A28" s="295">
        <v>17</v>
      </c>
      <c r="B28" s="296" t="s">
        <v>224</v>
      </c>
      <c r="C28" s="210">
        <v>350</v>
      </c>
      <c r="D28" s="210">
        <v>350</v>
      </c>
      <c r="E28" s="175"/>
      <c r="F28" s="174"/>
      <c r="G28" s="290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">
      <c r="A29" s="295">
        <v>18</v>
      </c>
      <c r="B29" s="296" t="s">
        <v>164</v>
      </c>
      <c r="C29" s="210" t="s">
        <v>211</v>
      </c>
      <c r="D29" s="210">
        <v>100</v>
      </c>
      <c r="E29" s="175">
        <v>3</v>
      </c>
      <c r="F29" s="174"/>
      <c r="G29" s="290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">
      <c r="A30" s="295">
        <v>19</v>
      </c>
      <c r="B30" s="296" t="s">
        <v>225</v>
      </c>
      <c r="C30" s="210">
        <v>780</v>
      </c>
      <c r="D30" s="210">
        <v>780</v>
      </c>
      <c r="E30" s="175"/>
      <c r="F30" s="174"/>
      <c r="G30" s="29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">
      <c r="A31" s="295">
        <v>20</v>
      </c>
      <c r="B31" s="296" t="s">
        <v>226</v>
      </c>
      <c r="C31" s="210" t="s">
        <v>211</v>
      </c>
      <c r="D31" s="210">
        <v>450</v>
      </c>
      <c r="E31" s="175">
        <v>4</v>
      </c>
      <c r="F31" s="174"/>
      <c r="G31" s="29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">
      <c r="A32" s="295">
        <v>21</v>
      </c>
      <c r="B32" s="296" t="s">
        <v>227</v>
      </c>
      <c r="C32" s="210">
        <v>725</v>
      </c>
      <c r="D32" s="210">
        <v>725</v>
      </c>
      <c r="E32" s="175"/>
      <c r="F32" s="174"/>
      <c r="G32" s="29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">
      <c r="A33" s="295">
        <v>22</v>
      </c>
      <c r="B33" s="296" t="s">
        <v>228</v>
      </c>
      <c r="C33" s="210" t="s">
        <v>211</v>
      </c>
      <c r="D33" s="210">
        <v>50</v>
      </c>
      <c r="E33" s="175">
        <v>5</v>
      </c>
      <c r="F33" s="174"/>
      <c r="G33" s="29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">
      <c r="A34" s="295">
        <v>23</v>
      </c>
      <c r="B34" s="296" t="s">
        <v>229</v>
      </c>
      <c r="C34" s="210">
        <v>400</v>
      </c>
      <c r="D34" s="210">
        <v>150</v>
      </c>
      <c r="E34" s="175"/>
      <c r="F34" s="174">
        <v>5</v>
      </c>
      <c r="G34" s="29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">
      <c r="A35" s="295">
        <v>24</v>
      </c>
      <c r="B35" s="296" t="s">
        <v>230</v>
      </c>
      <c r="C35" s="210">
        <v>350</v>
      </c>
      <c r="D35" s="210">
        <v>350</v>
      </c>
      <c r="E35" s="175"/>
      <c r="F35" s="174"/>
      <c r="G35" s="29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">
      <c r="A36" s="295">
        <v>25</v>
      </c>
      <c r="B36" s="296" t="s">
        <v>231</v>
      </c>
      <c r="C36" s="210">
        <v>350</v>
      </c>
      <c r="D36" s="210">
        <v>350</v>
      </c>
      <c r="E36" s="175"/>
      <c r="F36" s="174"/>
      <c r="G36" s="29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293"/>
      <c r="B37" s="304" t="s">
        <v>232</v>
      </c>
      <c r="C37" s="205"/>
      <c r="D37" s="205"/>
      <c r="E37" s="173"/>
      <c r="F37" s="172"/>
      <c r="G37" s="289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">
      <c r="A38" s="295">
        <v>26</v>
      </c>
      <c r="B38" s="296" t="s">
        <v>233</v>
      </c>
      <c r="C38" s="210">
        <v>650</v>
      </c>
      <c r="D38" s="210" t="s">
        <v>211</v>
      </c>
      <c r="E38" s="175"/>
      <c r="F38" s="174"/>
      <c r="G38" s="290">
        <v>8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">
      <c r="A39" s="297">
        <v>27</v>
      </c>
      <c r="B39" s="298" t="s">
        <v>234</v>
      </c>
      <c r="C39" s="215">
        <v>350</v>
      </c>
      <c r="D39" s="215"/>
      <c r="E39" s="291"/>
      <c r="F39" s="176"/>
      <c r="G39" s="292">
        <v>9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">
      <c r="A40" s="295">
        <v>28</v>
      </c>
      <c r="B40" s="296" t="s">
        <v>235</v>
      </c>
      <c r="C40" s="210">
        <v>250</v>
      </c>
      <c r="D40" s="210">
        <v>100</v>
      </c>
      <c r="E40" s="175"/>
      <c r="F40" s="174">
        <v>6</v>
      </c>
      <c r="G40" s="29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">
      <c r="A41" s="295">
        <v>29</v>
      </c>
      <c r="B41" s="296" t="s">
        <v>236</v>
      </c>
      <c r="C41" s="210">
        <v>420</v>
      </c>
      <c r="D41" s="210" t="s">
        <v>211</v>
      </c>
      <c r="E41" s="175"/>
      <c r="F41" s="174"/>
      <c r="G41" s="290">
        <v>10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">
      <c r="A42" s="295">
        <v>30</v>
      </c>
      <c r="B42" s="296" t="s">
        <v>237</v>
      </c>
      <c r="C42" s="210">
        <v>250</v>
      </c>
      <c r="D42" s="210">
        <v>250</v>
      </c>
      <c r="E42" s="175"/>
      <c r="F42" s="174"/>
      <c r="G42" s="29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">
      <c r="A43" s="295">
        <v>31</v>
      </c>
      <c r="B43" s="296" t="s">
        <v>238</v>
      </c>
      <c r="C43" s="210">
        <v>500</v>
      </c>
      <c r="D43" s="210">
        <v>500</v>
      </c>
      <c r="E43" s="175"/>
      <c r="F43" s="174"/>
      <c r="G43" s="29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">
      <c r="A44" s="295">
        <v>32</v>
      </c>
      <c r="B44" s="296" t="s">
        <v>239</v>
      </c>
      <c r="C44" s="210">
        <v>420</v>
      </c>
      <c r="D44" s="210">
        <v>420</v>
      </c>
      <c r="E44" s="175"/>
      <c r="F44" s="174"/>
      <c r="G44" s="29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>
      <c r="A45" s="295">
        <v>33</v>
      </c>
      <c r="B45" s="296" t="s">
        <v>240</v>
      </c>
      <c r="C45" s="210">
        <v>780</v>
      </c>
      <c r="D45" s="210">
        <v>780</v>
      </c>
      <c r="E45" s="175"/>
      <c r="F45" s="174"/>
      <c r="G45" s="29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">
      <c r="A46" s="295">
        <v>34</v>
      </c>
      <c r="B46" s="296" t="s">
        <v>241</v>
      </c>
      <c r="C46" s="210">
        <v>340</v>
      </c>
      <c r="D46" s="210">
        <v>250</v>
      </c>
      <c r="E46" s="175"/>
      <c r="F46" s="174">
        <v>7</v>
      </c>
      <c r="G46" s="29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">
      <c r="A47" s="295">
        <v>35</v>
      </c>
      <c r="B47" s="296" t="s">
        <v>242</v>
      </c>
      <c r="C47" s="210">
        <v>120</v>
      </c>
      <c r="D47" s="210">
        <v>120</v>
      </c>
      <c r="E47" s="175"/>
      <c r="F47" s="174"/>
      <c r="G47" s="29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">
      <c r="A48" s="295">
        <v>36</v>
      </c>
      <c r="B48" s="296" t="s">
        <v>243</v>
      </c>
      <c r="C48" s="210">
        <v>450</v>
      </c>
      <c r="D48" s="210">
        <v>450</v>
      </c>
      <c r="E48" s="175"/>
      <c r="F48" s="174"/>
      <c r="G48" s="29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">
      <c r="A49" s="295">
        <v>37</v>
      </c>
      <c r="B49" s="296" t="s">
        <v>244</v>
      </c>
      <c r="C49" s="210">
        <v>300</v>
      </c>
      <c r="D49" s="210">
        <v>100</v>
      </c>
      <c r="E49" s="175"/>
      <c r="F49" s="174">
        <v>8</v>
      </c>
      <c r="G49" s="29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">
      <c r="A50" s="295">
        <v>38</v>
      </c>
      <c r="B50" s="296" t="s">
        <v>245</v>
      </c>
      <c r="C50" s="210">
        <v>500</v>
      </c>
      <c r="D50" s="210">
        <v>500</v>
      </c>
      <c r="E50" s="175"/>
      <c r="F50" s="174"/>
      <c r="G50" s="29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">
      <c r="A51" s="295">
        <v>39</v>
      </c>
      <c r="B51" s="296" t="s">
        <v>246</v>
      </c>
      <c r="C51" s="210">
        <v>250</v>
      </c>
      <c r="D51" s="210">
        <v>250</v>
      </c>
      <c r="E51" s="175"/>
      <c r="F51" s="174"/>
      <c r="G51" s="29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">
      <c r="A52" s="295">
        <v>40</v>
      </c>
      <c r="B52" s="296" t="s">
        <v>247</v>
      </c>
      <c r="C52" s="210">
        <v>450</v>
      </c>
      <c r="D52" s="210">
        <v>450</v>
      </c>
      <c r="E52" s="175"/>
      <c r="F52" s="174"/>
      <c r="G52" s="290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">
      <c r="A53" s="295">
        <v>41</v>
      </c>
      <c r="B53" s="296" t="s">
        <v>248</v>
      </c>
      <c r="C53" s="210">
        <v>420</v>
      </c>
      <c r="D53" s="210">
        <v>420</v>
      </c>
      <c r="E53" s="175"/>
      <c r="F53" s="174"/>
      <c r="G53" s="290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">
      <c r="A54" s="295">
        <v>42</v>
      </c>
      <c r="B54" s="296" t="s">
        <v>249</v>
      </c>
      <c r="C54" s="210">
        <v>200</v>
      </c>
      <c r="D54" s="210">
        <v>100</v>
      </c>
      <c r="E54" s="175"/>
      <c r="F54" s="174">
        <v>9</v>
      </c>
      <c r="G54" s="290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">
      <c r="A55" s="295">
        <v>43</v>
      </c>
      <c r="B55" s="296" t="s">
        <v>250</v>
      </c>
      <c r="C55" s="210">
        <v>250</v>
      </c>
      <c r="D55" s="210" t="s">
        <v>211</v>
      </c>
      <c r="E55" s="175"/>
      <c r="F55" s="174"/>
      <c r="G55" s="290">
        <v>11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4.75">
      <c r="A56" s="295">
        <v>44</v>
      </c>
      <c r="B56" s="296" t="s">
        <v>251</v>
      </c>
      <c r="C56" s="210">
        <v>200</v>
      </c>
      <c r="D56" s="210" t="s">
        <v>211</v>
      </c>
      <c r="E56" s="175"/>
      <c r="F56" s="174"/>
      <c r="G56" s="290">
        <v>12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">
      <c r="A57" s="295">
        <v>45</v>
      </c>
      <c r="B57" s="296" t="s">
        <v>252</v>
      </c>
      <c r="C57" s="210" t="s">
        <v>211</v>
      </c>
      <c r="D57" s="210">
        <v>350</v>
      </c>
      <c r="E57" s="175">
        <v>6</v>
      </c>
      <c r="F57" s="174"/>
      <c r="G57" s="290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4.75">
      <c r="A58" s="295">
        <v>46</v>
      </c>
      <c r="B58" s="296" t="s">
        <v>253</v>
      </c>
      <c r="C58" s="210" t="s">
        <v>211</v>
      </c>
      <c r="D58" s="210">
        <v>500</v>
      </c>
      <c r="E58" s="175">
        <v>7</v>
      </c>
      <c r="F58" s="174"/>
      <c r="G58" s="29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">
      <c r="A59" s="295">
        <v>47</v>
      </c>
      <c r="B59" s="296" t="s">
        <v>254</v>
      </c>
      <c r="C59" s="210">
        <v>250</v>
      </c>
      <c r="D59" s="210">
        <v>250</v>
      </c>
      <c r="E59" s="175"/>
      <c r="F59" s="174"/>
      <c r="G59" s="29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">
      <c r="A60" s="295">
        <v>48</v>
      </c>
      <c r="B60" s="296" t="s">
        <v>255</v>
      </c>
      <c r="C60" s="210">
        <v>250</v>
      </c>
      <c r="D60" s="210">
        <v>250</v>
      </c>
      <c r="E60" s="175"/>
      <c r="F60" s="174"/>
      <c r="G60" s="29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">
      <c r="A61" s="295">
        <v>49</v>
      </c>
      <c r="B61" s="299" t="s">
        <v>256</v>
      </c>
      <c r="C61" s="215">
        <v>400</v>
      </c>
      <c r="D61" s="215">
        <v>250</v>
      </c>
      <c r="E61" s="291"/>
      <c r="F61" s="176">
        <v>10</v>
      </c>
      <c r="G61" s="29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293"/>
      <c r="B62" s="305" t="s">
        <v>257</v>
      </c>
      <c r="C62" s="205"/>
      <c r="D62" s="205"/>
      <c r="E62" s="173"/>
      <c r="F62" s="172"/>
      <c r="G62" s="289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">
      <c r="A63" s="295">
        <v>50</v>
      </c>
      <c r="B63" s="300" t="s">
        <v>233</v>
      </c>
      <c r="C63" s="210">
        <v>730</v>
      </c>
      <c r="D63" s="210">
        <v>730</v>
      </c>
      <c r="E63" s="175"/>
      <c r="F63" s="174"/>
      <c r="G63" s="29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">
      <c r="A64" s="297">
        <v>51</v>
      </c>
      <c r="B64" s="299" t="s">
        <v>234</v>
      </c>
      <c r="C64" s="215">
        <v>550</v>
      </c>
      <c r="D64" s="215">
        <v>550</v>
      </c>
      <c r="E64" s="291"/>
      <c r="F64" s="176"/>
      <c r="G64" s="29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4.75">
      <c r="A65" s="295">
        <v>52</v>
      </c>
      <c r="B65" s="300" t="s">
        <v>258</v>
      </c>
      <c r="C65" s="210">
        <v>350</v>
      </c>
      <c r="D65" s="210">
        <v>100</v>
      </c>
      <c r="E65" s="175"/>
      <c r="F65" s="174">
        <v>11</v>
      </c>
      <c r="G65" s="17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">
      <c r="A66" s="295">
        <v>53</v>
      </c>
      <c r="B66" s="300" t="s">
        <v>188</v>
      </c>
      <c r="C66" s="210">
        <v>250</v>
      </c>
      <c r="D66" s="210">
        <v>250</v>
      </c>
      <c r="E66" s="175"/>
      <c r="F66" s="174"/>
      <c r="G66" s="174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>
      <c r="A67" s="295">
        <v>54</v>
      </c>
      <c r="B67" s="300" t="s">
        <v>259</v>
      </c>
      <c r="C67" s="210" t="s">
        <v>211</v>
      </c>
      <c r="D67" s="210">
        <v>450</v>
      </c>
      <c r="E67" s="175">
        <v>8</v>
      </c>
      <c r="F67" s="174"/>
      <c r="G67" s="174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">
      <c r="A68" s="295">
        <v>55</v>
      </c>
      <c r="B68" s="300" t="s">
        <v>260</v>
      </c>
      <c r="C68" s="210">
        <v>340</v>
      </c>
      <c r="D68" s="210">
        <v>340</v>
      </c>
      <c r="E68" s="175"/>
      <c r="F68" s="174"/>
      <c r="G68" s="174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4.75">
      <c r="A69" s="295">
        <v>56</v>
      </c>
      <c r="B69" s="300" t="s">
        <v>261</v>
      </c>
      <c r="C69" s="210">
        <v>340</v>
      </c>
      <c r="D69" s="210" t="s">
        <v>211</v>
      </c>
      <c r="E69" s="175"/>
      <c r="F69" s="174"/>
      <c r="G69" s="174">
        <v>13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4.75">
      <c r="A70" s="295">
        <v>57</v>
      </c>
      <c r="B70" s="300" t="s">
        <v>262</v>
      </c>
      <c r="C70" s="210">
        <v>550</v>
      </c>
      <c r="D70" s="210" t="s">
        <v>211</v>
      </c>
      <c r="E70" s="175"/>
      <c r="F70" s="174"/>
      <c r="G70" s="174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4.75">
      <c r="A71" s="295">
        <v>58</v>
      </c>
      <c r="B71" s="300" t="s">
        <v>263</v>
      </c>
      <c r="C71" s="210">
        <v>550</v>
      </c>
      <c r="D71" s="210">
        <v>550</v>
      </c>
      <c r="E71" s="175"/>
      <c r="F71" s="174"/>
      <c r="G71" s="174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">
      <c r="A72" s="295">
        <v>59</v>
      </c>
      <c r="B72" s="300" t="s">
        <v>264</v>
      </c>
      <c r="C72" s="210">
        <v>150</v>
      </c>
      <c r="D72" s="210">
        <v>100</v>
      </c>
      <c r="E72" s="175"/>
      <c r="F72" s="174">
        <v>12</v>
      </c>
      <c r="G72" s="174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">
      <c r="A73" s="295">
        <v>60</v>
      </c>
      <c r="B73" s="300" t="s">
        <v>265</v>
      </c>
      <c r="C73" s="210" t="s">
        <v>211</v>
      </c>
      <c r="D73" s="210">
        <v>420</v>
      </c>
      <c r="E73" s="175">
        <v>9</v>
      </c>
      <c r="F73" s="174"/>
      <c r="G73" s="174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">
      <c r="A74" s="295">
        <v>61</v>
      </c>
      <c r="B74" s="300" t="s">
        <v>194</v>
      </c>
      <c r="C74" s="210" t="s">
        <v>211</v>
      </c>
      <c r="D74" s="210">
        <v>250</v>
      </c>
      <c r="E74" s="175">
        <v>10</v>
      </c>
      <c r="F74" s="174"/>
      <c r="G74" s="1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">
      <c r="A75" s="295">
        <v>62</v>
      </c>
      <c r="B75" s="300" t="s">
        <v>266</v>
      </c>
      <c r="C75" s="210">
        <v>250</v>
      </c>
      <c r="D75" s="210" t="s">
        <v>211</v>
      </c>
      <c r="E75" s="175"/>
      <c r="F75" s="174"/>
      <c r="G75" s="174">
        <v>14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4.75">
      <c r="A76" s="295">
        <v>63</v>
      </c>
      <c r="B76" s="300" t="s">
        <v>267</v>
      </c>
      <c r="C76" s="210">
        <v>400</v>
      </c>
      <c r="D76" s="210" t="s">
        <v>211</v>
      </c>
      <c r="E76" s="175"/>
      <c r="F76" s="174"/>
      <c r="G76" s="174">
        <v>15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>
      <c r="A77" s="295">
        <v>64</v>
      </c>
      <c r="B77" s="300" t="s">
        <v>268</v>
      </c>
      <c r="C77" s="210" t="s">
        <v>211</v>
      </c>
      <c r="D77" s="210">
        <v>275</v>
      </c>
      <c r="E77" s="175">
        <v>11</v>
      </c>
      <c r="F77" s="174"/>
      <c r="G77" s="174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">
      <c r="A78" s="295">
        <v>65</v>
      </c>
      <c r="B78" s="300" t="s">
        <v>197</v>
      </c>
      <c r="C78" s="210">
        <v>350</v>
      </c>
      <c r="D78" s="210">
        <v>350</v>
      </c>
      <c r="E78" s="175"/>
      <c r="F78" s="174"/>
      <c r="G78" s="174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">
      <c r="A79" s="297">
        <v>66</v>
      </c>
      <c r="B79" s="299" t="s">
        <v>269</v>
      </c>
      <c r="C79" s="215" t="s">
        <v>211</v>
      </c>
      <c r="D79" s="215">
        <v>340</v>
      </c>
      <c r="E79" s="292">
        <v>12</v>
      </c>
      <c r="F79" s="176"/>
      <c r="G79" s="176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</sheetData>
  <sheetProtection/>
  <mergeCells count="2">
    <mergeCell ref="B6:B9"/>
    <mergeCell ref="E6:G7"/>
  </mergeCell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N37" sqref="N37"/>
      <selection pane="topRight" activeCell="N37" sqref="N37"/>
      <selection pane="bottomLeft" activeCell="N37" sqref="N37"/>
      <selection pane="bottomRight" activeCell="A4" sqref="A4"/>
    </sheetView>
  </sheetViews>
  <sheetFormatPr defaultColWidth="9.140625" defaultRowHeight="12.75"/>
  <cols>
    <col min="1" max="1" width="20.8515625" style="81" customWidth="1"/>
    <col min="2" max="2" width="10.421875" style="80" customWidth="1"/>
    <col min="3" max="3" width="9.00390625" style="81" customWidth="1"/>
    <col min="4" max="4" width="9.57421875" style="81" customWidth="1"/>
    <col min="5" max="5" width="9.8515625" style="81" customWidth="1"/>
    <col min="6" max="6" width="10.140625" style="81" customWidth="1"/>
    <col min="7" max="7" width="9.421875" style="81" customWidth="1"/>
    <col min="8" max="8" width="10.140625" style="81" customWidth="1"/>
    <col min="9" max="9" width="18.57421875" style="82" customWidth="1"/>
    <col min="10" max="10" width="10.421875" style="80" customWidth="1"/>
    <col min="11" max="11" width="9.00390625" style="81" customWidth="1"/>
    <col min="12" max="13" width="9.57421875" style="81" customWidth="1"/>
    <col min="14" max="14" width="10.00390625" style="81" customWidth="1"/>
    <col min="15" max="15" width="10.140625" style="81" hidden="1" customWidth="1"/>
    <col min="16" max="16" width="9.57421875" style="81" customWidth="1"/>
    <col min="17" max="18" width="9.7109375" style="83" customWidth="1"/>
    <col min="19" max="20" width="9.57421875" style="84" customWidth="1"/>
    <col min="21" max="16384" width="9.140625" style="81" customWidth="1"/>
  </cols>
  <sheetData>
    <row r="1" ht="12.75">
      <c r="A1" s="79" t="s">
        <v>109</v>
      </c>
    </row>
    <row r="2" ht="12.75">
      <c r="A2" s="79" t="s">
        <v>278</v>
      </c>
    </row>
    <row r="3" ht="12.75">
      <c r="A3" s="79" t="s">
        <v>141</v>
      </c>
    </row>
    <row r="4" ht="12.75">
      <c r="A4" s="85">
        <v>42549</v>
      </c>
    </row>
    <row r="5" spans="3:20" s="1" customFormat="1" ht="10.5">
      <c r="C5" s="1" t="s">
        <v>9</v>
      </c>
      <c r="D5" s="1" t="s">
        <v>9</v>
      </c>
      <c r="E5" s="1" t="s">
        <v>9</v>
      </c>
      <c r="F5" s="1" t="s">
        <v>9</v>
      </c>
      <c r="G5" s="1" t="s">
        <v>9</v>
      </c>
      <c r="I5" s="86"/>
      <c r="Q5" s="6"/>
      <c r="R5" s="6"/>
      <c r="S5" s="6"/>
      <c r="T5" s="6"/>
    </row>
    <row r="6" spans="1:20" s="1" customFormat="1" ht="31.5">
      <c r="A6" s="1" t="s">
        <v>0</v>
      </c>
      <c r="B6" s="1" t="s">
        <v>1</v>
      </c>
      <c r="C6" s="1" t="s">
        <v>48</v>
      </c>
      <c r="D6" s="1" t="s">
        <v>47</v>
      </c>
      <c r="E6" s="1" t="s">
        <v>8</v>
      </c>
      <c r="F6" s="1" t="s">
        <v>8</v>
      </c>
      <c r="G6" s="1" t="s">
        <v>54</v>
      </c>
      <c r="H6" s="1" t="s">
        <v>53</v>
      </c>
      <c r="I6" s="1" t="s">
        <v>101</v>
      </c>
      <c r="Q6" s="6"/>
      <c r="R6" s="6"/>
      <c r="S6" s="6"/>
      <c r="T6" s="6"/>
    </row>
    <row r="7" spans="3:20" s="1" customFormat="1" ht="10.5">
      <c r="C7" s="1" t="s">
        <v>46</v>
      </c>
      <c r="D7" s="1" t="s">
        <v>2</v>
      </c>
      <c r="E7" s="1" t="s">
        <v>110</v>
      </c>
      <c r="F7" s="1" t="s">
        <v>45</v>
      </c>
      <c r="Q7" s="6"/>
      <c r="R7" s="6"/>
      <c r="S7" s="6"/>
      <c r="T7" s="6"/>
    </row>
    <row r="8" spans="1:20" s="87" customFormat="1" ht="19.5">
      <c r="A8" s="87" t="s">
        <v>40</v>
      </c>
      <c r="B8" s="88" t="s">
        <v>6</v>
      </c>
      <c r="C8" s="87">
        <v>1</v>
      </c>
      <c r="D8" s="89"/>
      <c r="E8" s="90" t="s">
        <v>142</v>
      </c>
      <c r="F8" s="89"/>
      <c r="G8" s="91" t="s">
        <v>142</v>
      </c>
      <c r="H8" s="92">
        <v>2006</v>
      </c>
      <c r="I8" s="93" t="s">
        <v>137</v>
      </c>
      <c r="K8" s="92"/>
      <c r="L8" s="94"/>
      <c r="M8" s="89"/>
      <c r="N8" s="94"/>
      <c r="O8" s="94"/>
      <c r="P8" s="89"/>
      <c r="Q8" s="95"/>
      <c r="R8" s="95"/>
      <c r="S8" s="95"/>
      <c r="T8" s="95"/>
    </row>
    <row r="9" spans="1:20" s="87" customFormat="1" ht="30">
      <c r="A9" s="87" t="s">
        <v>43</v>
      </c>
      <c r="B9" s="88" t="s">
        <v>3</v>
      </c>
      <c r="C9" s="87">
        <v>1</v>
      </c>
      <c r="D9" s="89"/>
      <c r="E9" s="90" t="s">
        <v>142</v>
      </c>
      <c r="F9" s="96"/>
      <c r="G9" s="97">
        <v>39447</v>
      </c>
      <c r="H9" s="92" t="s">
        <v>52</v>
      </c>
      <c r="I9" s="93" t="s">
        <v>138</v>
      </c>
      <c r="L9" s="94"/>
      <c r="M9" s="89"/>
      <c r="N9" s="98"/>
      <c r="O9" s="99"/>
      <c r="P9" s="100"/>
      <c r="Q9" s="95"/>
      <c r="R9" s="95"/>
      <c r="S9" s="95"/>
      <c r="T9" s="95"/>
    </row>
    <row r="10" spans="2:20" s="87" customFormat="1" ht="9.75">
      <c r="B10" s="88"/>
      <c r="D10" s="89"/>
      <c r="E10" s="89"/>
      <c r="F10" s="96"/>
      <c r="G10" s="97"/>
      <c r="H10" s="92"/>
      <c r="I10" s="93"/>
      <c r="L10" s="94"/>
      <c r="M10" s="89"/>
      <c r="N10" s="98"/>
      <c r="O10" s="99"/>
      <c r="P10" s="100"/>
      <c r="Q10" s="95"/>
      <c r="R10" s="95"/>
      <c r="S10" s="95"/>
      <c r="T10" s="95"/>
    </row>
    <row r="11" spans="1:20" s="101" customFormat="1" ht="19.5">
      <c r="A11" s="101" t="s">
        <v>31</v>
      </c>
      <c r="B11" s="102" t="s">
        <v>3</v>
      </c>
      <c r="C11" s="101">
        <v>10</v>
      </c>
      <c r="D11" s="103">
        <v>4.84</v>
      </c>
      <c r="E11" s="103">
        <v>3.7</v>
      </c>
      <c r="F11" s="103">
        <f>E11*365</f>
        <v>1350.5</v>
      </c>
      <c r="G11" s="104">
        <v>39813</v>
      </c>
      <c r="H11" s="101">
        <v>2006</v>
      </c>
      <c r="I11" s="105" t="s">
        <v>102</v>
      </c>
      <c r="J11" s="106"/>
      <c r="L11" s="107"/>
      <c r="M11" s="103"/>
      <c r="N11" s="107"/>
      <c r="O11" s="107"/>
      <c r="P11" s="103"/>
      <c r="Q11" s="108"/>
      <c r="R11" s="108"/>
      <c r="S11" s="108"/>
      <c r="T11" s="108"/>
    </row>
    <row r="12" spans="1:20" s="101" customFormat="1" ht="19.5">
      <c r="A12" s="101" t="s">
        <v>32</v>
      </c>
      <c r="B12" s="102" t="s">
        <v>3</v>
      </c>
      <c r="C12" s="101">
        <v>10</v>
      </c>
      <c r="D12" s="103">
        <v>2.61</v>
      </c>
      <c r="E12" s="103">
        <v>2</v>
      </c>
      <c r="F12" s="103">
        <f>E12*365</f>
        <v>730</v>
      </c>
      <c r="G12" s="104">
        <v>39813</v>
      </c>
      <c r="H12" s="101">
        <v>2006</v>
      </c>
      <c r="I12" s="105" t="s">
        <v>102</v>
      </c>
      <c r="J12" s="106"/>
      <c r="L12" s="107"/>
      <c r="M12" s="103"/>
      <c r="N12" s="107"/>
      <c r="O12" s="107"/>
      <c r="P12" s="103"/>
      <c r="Q12" s="108"/>
      <c r="R12" s="108"/>
      <c r="S12" s="108"/>
      <c r="T12" s="108"/>
    </row>
    <row r="13" spans="1:20" s="101" customFormat="1" ht="19.5">
      <c r="A13" s="101" t="s">
        <v>35</v>
      </c>
      <c r="B13" s="102" t="s">
        <v>5</v>
      </c>
      <c r="C13" s="101">
        <v>10</v>
      </c>
      <c r="D13" s="103">
        <v>1.05</v>
      </c>
      <c r="E13" s="103">
        <v>0.62</v>
      </c>
      <c r="F13" s="103">
        <f>E13*365</f>
        <v>226.3</v>
      </c>
      <c r="G13" s="104">
        <v>39813</v>
      </c>
      <c r="H13" s="101">
        <v>2006</v>
      </c>
      <c r="I13" s="105" t="s">
        <v>102</v>
      </c>
      <c r="J13" s="106"/>
      <c r="L13" s="107"/>
      <c r="M13" s="103"/>
      <c r="N13" s="107"/>
      <c r="O13" s="107"/>
      <c r="P13" s="103"/>
      <c r="Q13" s="108"/>
      <c r="R13" s="108"/>
      <c r="S13" s="108"/>
      <c r="T13" s="108"/>
    </row>
    <row r="14" spans="1:20" s="101" customFormat="1" ht="19.5">
      <c r="A14" s="101" t="s">
        <v>38</v>
      </c>
      <c r="B14" s="102" t="s">
        <v>5</v>
      </c>
      <c r="C14" s="101">
        <v>10</v>
      </c>
      <c r="D14" s="103">
        <v>0.98</v>
      </c>
      <c r="E14" s="103">
        <v>0.7</v>
      </c>
      <c r="F14" s="103">
        <f>E14*365</f>
        <v>255.49999999999997</v>
      </c>
      <c r="G14" s="104">
        <v>39813</v>
      </c>
      <c r="H14" s="101">
        <v>2006</v>
      </c>
      <c r="I14" s="105" t="s">
        <v>102</v>
      </c>
      <c r="L14" s="107"/>
      <c r="M14" s="103"/>
      <c r="N14" s="107"/>
      <c r="O14" s="107"/>
      <c r="P14" s="103"/>
      <c r="Q14" s="108"/>
      <c r="R14" s="108"/>
      <c r="S14" s="108"/>
      <c r="T14" s="108"/>
    </row>
    <row r="15" spans="2:20" s="87" customFormat="1" ht="9.75">
      <c r="B15" s="88"/>
      <c r="D15" s="89"/>
      <c r="E15" s="89"/>
      <c r="F15" s="96"/>
      <c r="G15" s="97"/>
      <c r="H15" s="92"/>
      <c r="I15" s="93"/>
      <c r="L15" s="94"/>
      <c r="M15" s="89"/>
      <c r="N15" s="98"/>
      <c r="O15" s="99"/>
      <c r="P15" s="100"/>
      <c r="Q15" s="95"/>
      <c r="R15" s="95"/>
      <c r="S15" s="95"/>
      <c r="T15" s="95"/>
    </row>
    <row r="16" spans="1:20" s="87" customFormat="1" ht="9.75">
      <c r="A16" s="87" t="s">
        <v>4</v>
      </c>
      <c r="B16" s="88" t="s">
        <v>5</v>
      </c>
      <c r="C16" s="87">
        <v>80</v>
      </c>
      <c r="D16" s="94">
        <v>0.275</v>
      </c>
      <c r="E16" s="94">
        <v>0.057</v>
      </c>
      <c r="F16" s="89">
        <f>E16*365</f>
        <v>20.805</v>
      </c>
      <c r="G16" s="97">
        <v>39813</v>
      </c>
      <c r="H16" s="87">
        <v>2004</v>
      </c>
      <c r="I16" s="93"/>
      <c r="J16" s="92"/>
      <c r="L16" s="94"/>
      <c r="M16" s="89"/>
      <c r="N16" s="94"/>
      <c r="O16" s="94"/>
      <c r="P16" s="89"/>
      <c r="Q16" s="95"/>
      <c r="R16" s="95"/>
      <c r="S16" s="95"/>
      <c r="T16" s="95"/>
    </row>
    <row r="17" spans="1:20" s="87" customFormat="1" ht="9.75">
      <c r="A17" s="87" t="s">
        <v>30</v>
      </c>
      <c r="B17" s="88" t="s">
        <v>6</v>
      </c>
      <c r="C17" s="87">
        <v>1</v>
      </c>
      <c r="D17" s="89">
        <v>0.4</v>
      </c>
      <c r="E17" s="89">
        <v>0.13</v>
      </c>
      <c r="F17" s="89">
        <f aca="true" t="shared" si="0" ref="F17:F33">E17*365</f>
        <v>47.45</v>
      </c>
      <c r="G17" s="109">
        <v>39813</v>
      </c>
      <c r="H17" s="87">
        <v>2006</v>
      </c>
      <c r="I17" s="93"/>
      <c r="J17" s="92"/>
      <c r="L17" s="94"/>
      <c r="M17" s="89"/>
      <c r="N17" s="110"/>
      <c r="O17" s="94"/>
      <c r="P17" s="89"/>
      <c r="Q17" s="95"/>
      <c r="R17" s="95"/>
      <c r="S17" s="95"/>
      <c r="T17" s="95"/>
    </row>
    <row r="18" spans="1:20" ht="19.5">
      <c r="A18" s="81" t="s">
        <v>33</v>
      </c>
      <c r="B18" s="80" t="s">
        <v>6</v>
      </c>
      <c r="C18" s="81">
        <v>7</v>
      </c>
      <c r="D18" s="111">
        <v>1.27</v>
      </c>
      <c r="E18" s="111">
        <v>0.41</v>
      </c>
      <c r="F18" s="111">
        <f t="shared" si="0"/>
        <v>149.64999999999998</v>
      </c>
      <c r="G18" s="97">
        <v>39813</v>
      </c>
      <c r="H18" s="87">
        <v>2006</v>
      </c>
      <c r="I18" s="93"/>
      <c r="J18" s="112"/>
      <c r="L18" s="94"/>
      <c r="M18" s="89"/>
      <c r="N18" s="110"/>
      <c r="O18" s="110"/>
      <c r="P18" s="89"/>
      <c r="Q18" s="95"/>
      <c r="R18" s="95"/>
      <c r="S18" s="95"/>
      <c r="T18" s="95"/>
    </row>
    <row r="19" spans="1:20" ht="9.75">
      <c r="A19" s="81" t="s">
        <v>34</v>
      </c>
      <c r="B19" s="80" t="s">
        <v>5</v>
      </c>
      <c r="C19" s="81">
        <v>70</v>
      </c>
      <c r="D19" s="111">
        <v>6.8</v>
      </c>
      <c r="E19" s="111">
        <v>0.66</v>
      </c>
      <c r="F19" s="111">
        <f t="shared" si="0"/>
        <v>240.9</v>
      </c>
      <c r="G19" s="97">
        <v>39813</v>
      </c>
      <c r="H19" s="87">
        <v>2006</v>
      </c>
      <c r="I19" s="93"/>
      <c r="J19" s="112"/>
      <c r="L19" s="94"/>
      <c r="M19" s="89"/>
      <c r="N19" s="110"/>
      <c r="O19" s="110"/>
      <c r="P19" s="89"/>
      <c r="Q19" s="113"/>
      <c r="R19" s="95"/>
      <c r="S19" s="113"/>
      <c r="T19" s="95"/>
    </row>
    <row r="20" spans="2:20" s="87" customFormat="1" ht="9.75">
      <c r="B20" s="88" t="s">
        <v>6</v>
      </c>
      <c r="C20" s="87">
        <v>1</v>
      </c>
      <c r="D20" s="89">
        <v>1.68</v>
      </c>
      <c r="E20" s="89">
        <v>0.49</v>
      </c>
      <c r="F20" s="89">
        <f t="shared" si="0"/>
        <v>178.85</v>
      </c>
      <c r="G20" s="97">
        <v>39813</v>
      </c>
      <c r="H20" s="87">
        <v>2006</v>
      </c>
      <c r="I20" s="93"/>
      <c r="J20" s="92"/>
      <c r="L20" s="94"/>
      <c r="M20" s="89"/>
      <c r="N20" s="110"/>
      <c r="O20" s="94"/>
      <c r="P20" s="89"/>
      <c r="Q20" s="113"/>
      <c r="R20" s="95"/>
      <c r="S20" s="113"/>
      <c r="T20" s="95"/>
    </row>
    <row r="21" spans="1:20" s="87" customFormat="1" ht="9.75">
      <c r="A21" s="87" t="s">
        <v>49</v>
      </c>
      <c r="B21" s="88" t="s">
        <v>51</v>
      </c>
      <c r="C21" s="87">
        <v>1</v>
      </c>
      <c r="D21" s="89">
        <v>0.66</v>
      </c>
      <c r="E21" s="89">
        <v>0.43</v>
      </c>
      <c r="F21" s="89">
        <f t="shared" si="0"/>
        <v>156.95</v>
      </c>
      <c r="G21" s="97">
        <v>40543</v>
      </c>
      <c r="H21" s="87">
        <v>2006</v>
      </c>
      <c r="I21" s="93"/>
      <c r="J21" s="92"/>
      <c r="L21" s="94"/>
      <c r="M21" s="89"/>
      <c r="N21" s="110"/>
      <c r="O21" s="94"/>
      <c r="P21" s="89"/>
      <c r="Q21" s="95"/>
      <c r="R21" s="95"/>
      <c r="S21" s="95"/>
      <c r="T21" s="95"/>
    </row>
    <row r="22" spans="2:20" s="87" customFormat="1" ht="9.75">
      <c r="B22" s="88" t="s">
        <v>50</v>
      </c>
      <c r="C22" s="87">
        <v>1</v>
      </c>
      <c r="D22" s="89">
        <v>0.07</v>
      </c>
      <c r="E22" s="89">
        <v>0.05</v>
      </c>
      <c r="F22" s="89">
        <f t="shared" si="0"/>
        <v>18.25</v>
      </c>
      <c r="G22" s="97">
        <v>40543</v>
      </c>
      <c r="H22" s="87">
        <v>2006</v>
      </c>
      <c r="I22" s="93"/>
      <c r="J22" s="92"/>
      <c r="L22" s="94"/>
      <c r="M22" s="89"/>
      <c r="N22" s="110"/>
      <c r="O22" s="94"/>
      <c r="P22" s="89"/>
      <c r="Q22" s="95"/>
      <c r="R22" s="95"/>
      <c r="S22" s="95"/>
      <c r="T22" s="95"/>
    </row>
    <row r="23" spans="1:20" s="87" customFormat="1" ht="9.75">
      <c r="A23" s="87" t="s">
        <v>36</v>
      </c>
      <c r="B23" s="88" t="s">
        <v>6</v>
      </c>
      <c r="C23" s="87">
        <v>3</v>
      </c>
      <c r="D23" s="89">
        <v>0.17</v>
      </c>
      <c r="E23" s="89">
        <v>0.06</v>
      </c>
      <c r="F23" s="89">
        <f t="shared" si="0"/>
        <v>21.9</v>
      </c>
      <c r="G23" s="97">
        <v>39813</v>
      </c>
      <c r="H23" s="87">
        <v>2006</v>
      </c>
      <c r="I23" s="93"/>
      <c r="L23" s="94"/>
      <c r="M23" s="89"/>
      <c r="N23" s="110"/>
      <c r="O23" s="94"/>
      <c r="P23" s="89"/>
      <c r="Q23" s="95"/>
      <c r="R23" s="95"/>
      <c r="S23" s="95"/>
      <c r="T23" s="95"/>
    </row>
    <row r="24" spans="1:20" s="87" customFormat="1" ht="9.75">
      <c r="A24" s="87" t="s">
        <v>37</v>
      </c>
      <c r="B24" s="88" t="s">
        <v>5</v>
      </c>
      <c r="C24" s="87">
        <v>8</v>
      </c>
      <c r="D24" s="89">
        <v>0.34</v>
      </c>
      <c r="E24" s="89">
        <v>0.05</v>
      </c>
      <c r="F24" s="89">
        <f t="shared" si="0"/>
        <v>18.25</v>
      </c>
      <c r="G24" s="97">
        <v>39813</v>
      </c>
      <c r="H24" s="87">
        <v>2006</v>
      </c>
      <c r="I24" s="93"/>
      <c r="L24" s="94"/>
      <c r="M24" s="89"/>
      <c r="N24" s="110"/>
      <c r="O24" s="94"/>
      <c r="P24" s="89"/>
      <c r="Q24" s="95"/>
      <c r="R24" s="95"/>
      <c r="S24" s="95"/>
      <c r="T24" s="95"/>
    </row>
    <row r="25" spans="1:20" s="87" customFormat="1" ht="22.5" customHeight="1">
      <c r="A25" s="87" t="s">
        <v>39</v>
      </c>
      <c r="B25" s="88" t="s">
        <v>3</v>
      </c>
      <c r="C25" s="87">
        <v>4.5</v>
      </c>
      <c r="D25" s="89">
        <v>1.12</v>
      </c>
      <c r="E25" s="89">
        <v>0.06</v>
      </c>
      <c r="F25" s="96">
        <f t="shared" si="0"/>
        <v>21.9</v>
      </c>
      <c r="G25" s="109">
        <v>39813</v>
      </c>
      <c r="H25" s="87">
        <v>2006</v>
      </c>
      <c r="I25" s="93"/>
      <c r="L25" s="94"/>
      <c r="M25" s="89"/>
      <c r="N25" s="110"/>
      <c r="O25" s="99"/>
      <c r="P25" s="89"/>
      <c r="Q25" s="95"/>
      <c r="R25" s="95"/>
      <c r="S25" s="95"/>
      <c r="T25" s="95"/>
    </row>
    <row r="26" spans="1:20" s="87" customFormat="1" ht="9.75">
      <c r="A26" s="87" t="s">
        <v>41</v>
      </c>
      <c r="B26" s="88" t="s">
        <v>5</v>
      </c>
      <c r="C26" s="87">
        <v>70</v>
      </c>
      <c r="D26" s="89">
        <v>1.41</v>
      </c>
      <c r="E26" s="89">
        <v>0.46</v>
      </c>
      <c r="F26" s="89">
        <f t="shared" si="0"/>
        <v>167.9</v>
      </c>
      <c r="G26" s="97">
        <v>39813</v>
      </c>
      <c r="H26" s="87">
        <v>2006</v>
      </c>
      <c r="I26" s="93"/>
      <c r="J26" s="92"/>
      <c r="L26" s="94"/>
      <c r="M26" s="89"/>
      <c r="N26" s="94"/>
      <c r="O26" s="94"/>
      <c r="P26" s="89"/>
      <c r="Q26" s="95"/>
      <c r="R26" s="95"/>
      <c r="S26" s="95"/>
      <c r="T26" s="95"/>
    </row>
    <row r="27" spans="2:20" s="87" customFormat="1" ht="9.75">
      <c r="B27" s="88" t="s">
        <v>6</v>
      </c>
      <c r="C27" s="87">
        <v>1</v>
      </c>
      <c r="D27" s="89">
        <v>0.47</v>
      </c>
      <c r="E27" s="89">
        <v>0.33</v>
      </c>
      <c r="F27" s="89">
        <f t="shared" si="0"/>
        <v>120.45</v>
      </c>
      <c r="G27" s="109">
        <v>39813</v>
      </c>
      <c r="H27" s="87">
        <v>2006</v>
      </c>
      <c r="I27" s="93"/>
      <c r="J27" s="92"/>
      <c r="L27" s="94"/>
      <c r="M27" s="89"/>
      <c r="N27" s="110"/>
      <c r="O27" s="94"/>
      <c r="P27" s="89"/>
      <c r="Q27" s="95"/>
      <c r="R27" s="95"/>
      <c r="S27" s="95"/>
      <c r="T27" s="95"/>
    </row>
    <row r="28" spans="1:20" s="87" customFormat="1" ht="9.75">
      <c r="A28" s="87" t="s">
        <v>7</v>
      </c>
      <c r="B28" s="88" t="s">
        <v>3</v>
      </c>
      <c r="C28" s="87">
        <v>4</v>
      </c>
      <c r="D28" s="89">
        <v>0.906</v>
      </c>
      <c r="E28" s="94">
        <v>0.435</v>
      </c>
      <c r="F28" s="89">
        <f t="shared" si="0"/>
        <v>158.775</v>
      </c>
      <c r="G28" s="97">
        <v>40178</v>
      </c>
      <c r="H28" s="87">
        <v>2005</v>
      </c>
      <c r="I28" s="93"/>
      <c r="L28" s="94"/>
      <c r="M28" s="89"/>
      <c r="N28" s="94"/>
      <c r="O28" s="94"/>
      <c r="P28" s="89"/>
      <c r="Q28" s="95"/>
      <c r="R28" s="95"/>
      <c r="S28" s="95"/>
      <c r="T28" s="95"/>
    </row>
    <row r="29" spans="1:20" s="87" customFormat="1" ht="9.75">
      <c r="A29" s="87" t="s">
        <v>42</v>
      </c>
      <c r="B29" s="88" t="s">
        <v>5</v>
      </c>
      <c r="C29" s="87">
        <v>55</v>
      </c>
      <c r="D29" s="89">
        <v>0.3</v>
      </c>
      <c r="E29" s="89">
        <v>0.13</v>
      </c>
      <c r="F29" s="89">
        <f t="shared" si="0"/>
        <v>47.45</v>
      </c>
      <c r="G29" s="97">
        <v>40543</v>
      </c>
      <c r="H29" s="87">
        <v>2006</v>
      </c>
      <c r="I29" s="93"/>
      <c r="J29" s="92"/>
      <c r="L29" s="94"/>
      <c r="M29" s="89"/>
      <c r="N29" s="94"/>
      <c r="O29" s="94"/>
      <c r="P29" s="89"/>
      <c r="Q29" s="114"/>
      <c r="R29" s="95"/>
      <c r="S29" s="114"/>
      <c r="T29" s="95"/>
    </row>
    <row r="30" spans="1:20" s="87" customFormat="1" ht="10.5">
      <c r="A30" s="115" t="s">
        <v>103</v>
      </c>
      <c r="B30" s="88"/>
      <c r="D30" s="115">
        <f>SUM(D12:D29)</f>
        <v>20.511000000000003</v>
      </c>
      <c r="E30" s="115">
        <f>SUM(E12:E29)</f>
        <v>7.071999999999998</v>
      </c>
      <c r="F30" s="115">
        <f>SUM(F12:F29)</f>
        <v>2581.28</v>
      </c>
      <c r="G30" s="97"/>
      <c r="I30" s="93"/>
      <c r="J30" s="92"/>
      <c r="L30" s="94"/>
      <c r="M30" s="89"/>
      <c r="N30" s="94"/>
      <c r="O30" s="94"/>
      <c r="P30" s="89"/>
      <c r="Q30" s="114"/>
      <c r="R30" s="95"/>
      <c r="S30" s="114"/>
      <c r="T30" s="95"/>
    </row>
    <row r="31" spans="2:20" s="87" customFormat="1" ht="9.75">
      <c r="B31" s="88"/>
      <c r="D31" s="89"/>
      <c r="E31" s="89"/>
      <c r="F31" s="89"/>
      <c r="G31" s="97"/>
      <c r="I31" s="93"/>
      <c r="J31" s="92"/>
      <c r="L31" s="94"/>
      <c r="M31" s="89"/>
      <c r="N31" s="94"/>
      <c r="O31" s="94"/>
      <c r="P31" s="89"/>
      <c r="Q31" s="114"/>
      <c r="R31" s="95"/>
      <c r="S31" s="114"/>
      <c r="T31" s="95"/>
    </row>
    <row r="32" spans="1:20" s="87" customFormat="1" ht="19.5">
      <c r="A32" s="87" t="s">
        <v>100</v>
      </c>
      <c r="B32" s="116" t="s">
        <v>6</v>
      </c>
      <c r="C32" s="117">
        <v>30</v>
      </c>
      <c r="D32" s="118">
        <v>12.5</v>
      </c>
      <c r="E32" s="118">
        <v>8.4</v>
      </c>
      <c r="F32" s="118">
        <f t="shared" si="0"/>
        <v>3066</v>
      </c>
      <c r="G32" s="67">
        <v>40543</v>
      </c>
      <c r="H32" s="117">
        <v>2009</v>
      </c>
      <c r="I32" s="93"/>
      <c r="J32" s="92"/>
      <c r="L32" s="94"/>
      <c r="M32" s="89"/>
      <c r="N32" s="94"/>
      <c r="O32" s="94"/>
      <c r="P32" s="89"/>
      <c r="Q32" s="114"/>
      <c r="R32" s="95"/>
      <c r="S32" s="114"/>
      <c r="T32" s="95"/>
    </row>
    <row r="33" spans="2:20" s="87" customFormat="1" ht="9.75">
      <c r="B33" s="119"/>
      <c r="C33" s="117">
        <v>3</v>
      </c>
      <c r="D33" s="118"/>
      <c r="E33" s="118">
        <v>3.9</v>
      </c>
      <c r="F33" s="118">
        <f t="shared" si="0"/>
        <v>1423.5</v>
      </c>
      <c r="G33" s="67">
        <v>41639</v>
      </c>
      <c r="H33" s="117">
        <v>2009</v>
      </c>
      <c r="I33" s="93"/>
      <c r="J33" s="92"/>
      <c r="L33" s="94"/>
      <c r="M33" s="89"/>
      <c r="N33" s="94"/>
      <c r="O33" s="94"/>
      <c r="P33" s="89"/>
      <c r="Q33" s="114"/>
      <c r="R33" s="95"/>
      <c r="S33" s="114"/>
      <c r="T33" s="95"/>
    </row>
    <row r="34" spans="1:20" s="115" customFormat="1" ht="15.75" customHeight="1">
      <c r="A34" s="115" t="s">
        <v>103</v>
      </c>
      <c r="B34" s="120"/>
      <c r="D34" s="115">
        <f>SUM(D32:D33)</f>
        <v>12.5</v>
      </c>
      <c r="E34" s="115">
        <f>SUM(E32:E33)</f>
        <v>12.3</v>
      </c>
      <c r="F34" s="115">
        <f>SUM(F32:F33)</f>
        <v>4489.5</v>
      </c>
      <c r="G34" s="121"/>
      <c r="H34" s="121"/>
      <c r="I34" s="122"/>
      <c r="J34" s="120"/>
      <c r="Q34" s="123"/>
      <c r="R34" s="123"/>
      <c r="S34" s="124"/>
      <c r="T34" s="124"/>
    </row>
    <row r="35" spans="2:20" s="125" customFormat="1" ht="10.5">
      <c r="B35" s="126"/>
      <c r="G35" s="127"/>
      <c r="H35" s="127"/>
      <c r="I35" s="128"/>
      <c r="J35" s="126"/>
      <c r="Q35" s="129"/>
      <c r="R35" s="129"/>
      <c r="S35" s="130"/>
      <c r="T35" s="130"/>
    </row>
    <row r="36" spans="1:20" s="133" customFormat="1" ht="10.5">
      <c r="A36" s="131" t="s">
        <v>55</v>
      </c>
      <c r="B36" s="132"/>
      <c r="G36" s="134"/>
      <c r="H36" s="134"/>
      <c r="I36" s="135"/>
      <c r="J36" s="132"/>
      <c r="Q36" s="123"/>
      <c r="R36" s="123"/>
      <c r="S36" s="124"/>
      <c r="T36" s="124"/>
    </row>
    <row r="37" spans="1:18" ht="19.5">
      <c r="A37" s="81" t="s">
        <v>111</v>
      </c>
      <c r="B37" s="136"/>
      <c r="D37" s="137">
        <v>230</v>
      </c>
      <c r="E37" s="111"/>
      <c r="L37" s="110"/>
      <c r="M37" s="110"/>
      <c r="N37" s="110"/>
      <c r="O37" s="110"/>
      <c r="P37" s="111"/>
      <c r="Q37" s="138"/>
      <c r="R37" s="138"/>
    </row>
    <row r="38" spans="1:18" ht="19.5">
      <c r="A38" s="81" t="s">
        <v>112</v>
      </c>
      <c r="B38" s="136"/>
      <c r="D38" s="137">
        <v>119</v>
      </c>
      <c r="E38" s="111"/>
      <c r="L38" s="110"/>
      <c r="M38" s="110"/>
      <c r="N38" s="110"/>
      <c r="O38" s="110"/>
      <c r="P38" s="111"/>
      <c r="Q38" s="138"/>
      <c r="R38" s="138"/>
    </row>
    <row r="39" spans="2:18" ht="9.75">
      <c r="B39" s="136"/>
      <c r="D39" s="137"/>
      <c r="E39" s="111"/>
      <c r="L39" s="110"/>
      <c r="M39" s="110"/>
      <c r="N39" s="110"/>
      <c r="O39" s="110"/>
      <c r="P39" s="111"/>
      <c r="Q39" s="138"/>
      <c r="R39" s="138"/>
    </row>
    <row r="40" spans="1:18" ht="12.75">
      <c r="A40" s="139" t="s">
        <v>113</v>
      </c>
      <c r="B40" s="140"/>
      <c r="C40" s="141"/>
      <c r="D40" s="142"/>
      <c r="E40" s="143">
        <f>(E$30/D$37)</f>
        <v>0.030747826086956514</v>
      </c>
      <c r="G40" s="111"/>
      <c r="H40" s="111"/>
      <c r="I40" s="144"/>
      <c r="L40" s="115"/>
      <c r="M40" s="115"/>
      <c r="N40" s="145"/>
      <c r="P40" s="146"/>
      <c r="Q40" s="147"/>
      <c r="R40" s="147"/>
    </row>
    <row r="41" spans="1:18" ht="12.75">
      <c r="A41" s="139" t="s">
        <v>114</v>
      </c>
      <c r="B41" s="140"/>
      <c r="C41" s="141"/>
      <c r="D41" s="142"/>
      <c r="E41" s="143">
        <f>(E$34/D$38)</f>
        <v>0.10336134453781513</v>
      </c>
      <c r="G41" s="111"/>
      <c r="H41" s="111"/>
      <c r="I41" s="144"/>
      <c r="L41" s="115"/>
      <c r="M41" s="115"/>
      <c r="N41" s="145"/>
      <c r="P41" s="146"/>
      <c r="Q41" s="147"/>
      <c r="R41" s="147"/>
    </row>
    <row r="42" spans="1:18" ht="21">
      <c r="A42" s="139" t="s">
        <v>115</v>
      </c>
      <c r="B42" s="140"/>
      <c r="C42" s="141"/>
      <c r="D42" s="142"/>
      <c r="E42" s="143">
        <f>(E$30/D$37)+(E$34/D$38)</f>
        <v>0.13410917062477165</v>
      </c>
      <c r="G42" s="111"/>
      <c r="H42" s="111"/>
      <c r="I42" s="144"/>
      <c r="L42" s="115"/>
      <c r="M42" s="115"/>
      <c r="N42" s="145"/>
      <c r="P42" s="146"/>
      <c r="Q42" s="147"/>
      <c r="R42" s="147"/>
    </row>
    <row r="43" spans="1:20" s="150" customFormat="1" ht="10.5">
      <c r="A43" s="148"/>
      <c r="B43" s="149"/>
      <c r="D43" s="151"/>
      <c r="E43" s="125"/>
      <c r="G43" s="151"/>
      <c r="H43" s="151"/>
      <c r="I43" s="152"/>
      <c r="J43" s="149"/>
      <c r="L43" s="125"/>
      <c r="M43" s="125"/>
      <c r="N43" s="153"/>
      <c r="P43" s="154"/>
      <c r="Q43" s="155"/>
      <c r="R43" s="155"/>
      <c r="S43" s="156"/>
      <c r="T43" s="156"/>
    </row>
    <row r="44" spans="1:18" ht="10.5">
      <c r="A44" s="157" t="s">
        <v>56</v>
      </c>
      <c r="D44" s="111"/>
      <c r="E44" s="115"/>
      <c r="G44" s="111"/>
      <c r="H44" s="111"/>
      <c r="I44" s="144"/>
      <c r="L44" s="115"/>
      <c r="M44" s="115"/>
      <c r="N44" s="145"/>
      <c r="P44" s="158"/>
      <c r="Q44" s="138"/>
      <c r="R44" s="138"/>
    </row>
    <row r="45" spans="1:18" ht="10.5">
      <c r="A45" s="159" t="s">
        <v>105</v>
      </c>
      <c r="D45" s="111"/>
      <c r="E45" s="115"/>
      <c r="G45" s="111"/>
      <c r="H45" s="111"/>
      <c r="I45" s="144"/>
      <c r="L45" s="115"/>
      <c r="M45" s="115"/>
      <c r="N45" s="145"/>
      <c r="P45" s="158"/>
      <c r="Q45" s="138"/>
      <c r="R45" s="138"/>
    </row>
    <row r="46" spans="2:18" ht="10.5">
      <c r="B46" s="159" t="s">
        <v>106</v>
      </c>
      <c r="D46" s="111"/>
      <c r="E46" s="115"/>
      <c r="G46" s="111"/>
      <c r="H46" s="111"/>
      <c r="I46" s="144"/>
      <c r="L46" s="115"/>
      <c r="M46" s="115"/>
      <c r="N46" s="145"/>
      <c r="P46" s="158"/>
      <c r="Q46" s="138"/>
      <c r="R46" s="138"/>
    </row>
    <row r="47" spans="2:18" ht="10.5">
      <c r="B47" s="159" t="s">
        <v>107</v>
      </c>
      <c r="D47" s="111"/>
      <c r="E47" s="115"/>
      <c r="G47" s="111"/>
      <c r="H47" s="111"/>
      <c r="I47" s="144"/>
      <c r="L47" s="115"/>
      <c r="M47" s="115"/>
      <c r="N47" s="145"/>
      <c r="P47" s="158"/>
      <c r="Q47" s="138"/>
      <c r="R47" s="138"/>
    </row>
    <row r="48" spans="1:18" ht="10.5">
      <c r="A48" s="159" t="s">
        <v>108</v>
      </c>
      <c r="D48" s="111"/>
      <c r="E48" s="115"/>
      <c r="G48" s="111"/>
      <c r="H48" s="111"/>
      <c r="I48" s="144"/>
      <c r="L48" s="115"/>
      <c r="M48" s="115"/>
      <c r="N48" s="145"/>
      <c r="P48" s="158"/>
      <c r="Q48" s="138"/>
      <c r="R48" s="138"/>
    </row>
    <row r="49" spans="1:18" ht="9.75">
      <c r="A49" s="159" t="s">
        <v>104</v>
      </c>
      <c r="Q49" s="160"/>
      <c r="R49" s="160"/>
    </row>
    <row r="50" spans="1:20" ht="9.75">
      <c r="A50" s="101"/>
      <c r="B50" s="161" t="s">
        <v>139</v>
      </c>
      <c r="J50" s="161"/>
      <c r="Q50" s="162"/>
      <c r="R50" s="162"/>
      <c r="S50" s="163"/>
      <c r="T50" s="163"/>
    </row>
    <row r="51" spans="2:20" s="159" customFormat="1" ht="9.75">
      <c r="B51" s="164"/>
      <c r="D51" s="81"/>
      <c r="G51" s="81"/>
      <c r="H51" s="81"/>
      <c r="I51" s="82"/>
      <c r="J51" s="164"/>
      <c r="L51" s="81"/>
      <c r="M51" s="81"/>
      <c r="Q51" s="165"/>
      <c r="R51" s="165"/>
      <c r="S51" s="84"/>
      <c r="T51" s="84"/>
    </row>
    <row r="55" spans="1:18" s="84" customFormat="1" ht="9.75">
      <c r="A55" s="81"/>
      <c r="B55" s="80"/>
      <c r="C55" s="81"/>
      <c r="D55" s="81"/>
      <c r="E55" s="81"/>
      <c r="F55" s="81"/>
      <c r="G55" s="81"/>
      <c r="H55" s="81"/>
      <c r="I55" s="82"/>
      <c r="J55" s="80"/>
      <c r="K55" s="81"/>
      <c r="L55" s="81"/>
      <c r="M55" s="81"/>
      <c r="N55" s="81"/>
      <c r="O55" s="81"/>
      <c r="P55" s="81"/>
      <c r="Q55" s="166"/>
      <c r="R55" s="166"/>
    </row>
    <row r="56" spans="1:18" s="84" customFormat="1" ht="9.75">
      <c r="A56" s="81"/>
      <c r="B56" s="80"/>
      <c r="C56" s="81"/>
      <c r="D56" s="81"/>
      <c r="E56" s="81"/>
      <c r="F56" s="81"/>
      <c r="G56" s="81"/>
      <c r="H56" s="81"/>
      <c r="I56" s="82"/>
      <c r="J56" s="80"/>
      <c r="K56" s="81"/>
      <c r="L56" s="81"/>
      <c r="M56" s="81"/>
      <c r="N56" s="81"/>
      <c r="O56" s="81"/>
      <c r="P56" s="81"/>
      <c r="Q56" s="166"/>
      <c r="R56" s="166"/>
    </row>
    <row r="57" spans="1:18" s="84" customFormat="1" ht="9.75">
      <c r="A57" s="81"/>
      <c r="B57" s="80"/>
      <c r="C57" s="81"/>
      <c r="D57" s="81"/>
      <c r="E57" s="81"/>
      <c r="F57" s="81"/>
      <c r="G57" s="81"/>
      <c r="H57" s="81"/>
      <c r="I57" s="82"/>
      <c r="J57" s="80"/>
      <c r="K57" s="81"/>
      <c r="L57" s="81"/>
      <c r="M57" s="81"/>
      <c r="N57" s="81"/>
      <c r="O57" s="81"/>
      <c r="P57" s="81"/>
      <c r="Q57" s="166"/>
      <c r="R57" s="166"/>
    </row>
  </sheetData>
  <sheetProtection/>
  <printOptions gridLines="1" horizontalCentered="1" verticalCentered="1"/>
  <pageMargins left="0.25" right="0.25" top="0.25" bottom="0.25" header="0.25" footer="0.25"/>
  <pageSetup horizontalDpi="600" verticalDpi="600" orientation="landscape" r:id="rId1"/>
  <rowBreaks count="1" manualBreakCount="1">
    <brk id="39" max="15" man="1"/>
  </rowBreaks>
  <colBreaks count="2" manualBreakCount="2">
    <brk id="8" max="49" man="1"/>
    <brk id="16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N37" sqref="N37"/>
      <selection pane="topRight" activeCell="N37" sqref="N37"/>
      <selection pane="bottomLeft" activeCell="N37" sqref="N37"/>
      <selection pane="bottomRight" activeCell="A2" sqref="A2"/>
    </sheetView>
  </sheetViews>
  <sheetFormatPr defaultColWidth="9.140625" defaultRowHeight="12.75"/>
  <cols>
    <col min="1" max="1" width="20.8515625" style="81" customWidth="1"/>
    <col min="2" max="2" width="10.421875" style="80" customWidth="1"/>
    <col min="3" max="3" width="9.00390625" style="81" customWidth="1"/>
    <col min="4" max="4" width="9.57421875" style="81" customWidth="1"/>
    <col min="5" max="5" width="9.8515625" style="81" customWidth="1"/>
    <col min="6" max="6" width="10.140625" style="81" customWidth="1"/>
    <col min="7" max="7" width="9.421875" style="81" customWidth="1"/>
    <col min="8" max="8" width="10.140625" style="81" customWidth="1"/>
    <col min="9" max="9" width="18.57421875" style="82" customWidth="1"/>
    <col min="10" max="10" width="10.421875" style="80" customWidth="1"/>
    <col min="11" max="11" width="9.00390625" style="81" customWidth="1"/>
    <col min="12" max="13" width="9.57421875" style="81" customWidth="1"/>
    <col min="14" max="14" width="10.00390625" style="81" customWidth="1"/>
    <col min="15" max="15" width="10.140625" style="81" hidden="1" customWidth="1"/>
    <col min="16" max="16" width="9.57421875" style="81" customWidth="1"/>
    <col min="17" max="18" width="9.7109375" style="83" customWidth="1"/>
    <col min="19" max="20" width="9.57421875" style="84" customWidth="1"/>
    <col min="21" max="16384" width="9.140625" style="81" customWidth="1"/>
  </cols>
  <sheetData>
    <row r="1" ht="12.75">
      <c r="A1" s="79" t="s">
        <v>109</v>
      </c>
    </row>
    <row r="2" ht="12.75">
      <c r="A2" s="79" t="s">
        <v>278</v>
      </c>
    </row>
    <row r="3" ht="12.75">
      <c r="A3" s="79" t="s">
        <v>141</v>
      </c>
    </row>
    <row r="4" ht="12.75">
      <c r="A4" s="85">
        <v>42549</v>
      </c>
    </row>
    <row r="5" spans="3:20" s="1" customFormat="1" ht="10.5">
      <c r="C5" s="1" t="s">
        <v>9</v>
      </c>
      <c r="D5" s="1" t="s">
        <v>9</v>
      </c>
      <c r="E5" s="1" t="s">
        <v>9</v>
      </c>
      <c r="F5" s="1" t="s">
        <v>9</v>
      </c>
      <c r="G5" s="1" t="s">
        <v>9</v>
      </c>
      <c r="I5" s="86"/>
      <c r="Q5" s="6"/>
      <c r="R5" s="6"/>
      <c r="S5" s="6"/>
      <c r="T5" s="6"/>
    </row>
    <row r="6" spans="1:20" s="1" customFormat="1" ht="31.5">
      <c r="A6" s="1" t="s">
        <v>0</v>
      </c>
      <c r="B6" s="1" t="s">
        <v>1</v>
      </c>
      <c r="C6" s="1" t="s">
        <v>48</v>
      </c>
      <c r="D6" s="1" t="s">
        <v>47</v>
      </c>
      <c r="E6" s="1" t="s">
        <v>8</v>
      </c>
      <c r="F6" s="1" t="s">
        <v>8</v>
      </c>
      <c r="G6" s="1" t="s">
        <v>54</v>
      </c>
      <c r="H6" s="1" t="s">
        <v>53</v>
      </c>
      <c r="I6" s="1" t="s">
        <v>101</v>
      </c>
      <c r="Q6" s="6"/>
      <c r="R6" s="6"/>
      <c r="S6" s="6"/>
      <c r="T6" s="6"/>
    </row>
    <row r="7" spans="3:20" s="1" customFormat="1" ht="10.5">
      <c r="C7" s="1" t="s">
        <v>46</v>
      </c>
      <c r="D7" s="1" t="s">
        <v>2</v>
      </c>
      <c r="E7" s="1" t="s">
        <v>110</v>
      </c>
      <c r="F7" s="1" t="s">
        <v>45</v>
      </c>
      <c r="Q7" s="6"/>
      <c r="R7" s="6"/>
      <c r="S7" s="6"/>
      <c r="T7" s="6"/>
    </row>
    <row r="8" spans="1:20" s="87" customFormat="1" ht="19.5">
      <c r="A8" s="87" t="s">
        <v>40</v>
      </c>
      <c r="B8" s="88" t="s">
        <v>6</v>
      </c>
      <c r="C8" s="87">
        <v>1</v>
      </c>
      <c r="D8" s="89"/>
      <c r="E8" s="90" t="s">
        <v>142</v>
      </c>
      <c r="F8" s="89"/>
      <c r="G8" s="91" t="s">
        <v>142</v>
      </c>
      <c r="H8" s="92">
        <v>2006</v>
      </c>
      <c r="I8" s="93" t="s">
        <v>137</v>
      </c>
      <c r="K8" s="92"/>
      <c r="L8" s="94"/>
      <c r="M8" s="89"/>
      <c r="N8" s="94"/>
      <c r="O8" s="94"/>
      <c r="P8" s="89"/>
      <c r="Q8" s="95"/>
      <c r="R8" s="95"/>
      <c r="S8" s="95"/>
      <c r="T8" s="95"/>
    </row>
    <row r="9" spans="1:20" s="87" customFormat="1" ht="30">
      <c r="A9" s="87" t="s">
        <v>43</v>
      </c>
      <c r="B9" s="88" t="s">
        <v>3</v>
      </c>
      <c r="C9" s="87">
        <v>1</v>
      </c>
      <c r="D9" s="89"/>
      <c r="E9" s="90" t="s">
        <v>142</v>
      </c>
      <c r="F9" s="96"/>
      <c r="G9" s="97">
        <v>39447</v>
      </c>
      <c r="H9" s="92" t="s">
        <v>52</v>
      </c>
      <c r="I9" s="93" t="s">
        <v>138</v>
      </c>
      <c r="L9" s="94"/>
      <c r="M9" s="89"/>
      <c r="N9" s="98"/>
      <c r="O9" s="99"/>
      <c r="P9" s="100"/>
      <c r="Q9" s="95"/>
      <c r="R9" s="95"/>
      <c r="S9" s="95"/>
      <c r="T9" s="95"/>
    </row>
    <row r="10" spans="2:20" s="87" customFormat="1" ht="9.75">
      <c r="B10" s="88"/>
      <c r="D10" s="89"/>
      <c r="E10" s="89"/>
      <c r="F10" s="96"/>
      <c r="G10" s="97"/>
      <c r="H10" s="92"/>
      <c r="I10" s="93"/>
      <c r="L10" s="94"/>
      <c r="M10" s="89"/>
      <c r="N10" s="98"/>
      <c r="O10" s="99"/>
      <c r="P10" s="100"/>
      <c r="Q10" s="95"/>
      <c r="R10" s="95"/>
      <c r="S10" s="95"/>
      <c r="T10" s="95"/>
    </row>
    <row r="11" spans="1:20" s="101" customFormat="1" ht="19.5">
      <c r="A11" s="101" t="s">
        <v>31</v>
      </c>
      <c r="B11" s="102" t="s">
        <v>3</v>
      </c>
      <c r="C11" s="101">
        <v>10</v>
      </c>
      <c r="D11" s="103">
        <v>4.84</v>
      </c>
      <c r="E11" s="103">
        <v>3.7</v>
      </c>
      <c r="F11" s="103">
        <f>E11*365</f>
        <v>1350.5</v>
      </c>
      <c r="G11" s="104">
        <v>39813</v>
      </c>
      <c r="H11" s="101">
        <v>2006</v>
      </c>
      <c r="I11" s="105" t="s">
        <v>102</v>
      </c>
      <c r="J11" s="106"/>
      <c r="L11" s="107"/>
      <c r="M11" s="103"/>
      <c r="N11" s="107"/>
      <c r="O11" s="107"/>
      <c r="P11" s="103"/>
      <c r="Q11" s="108"/>
      <c r="R11" s="108"/>
      <c r="S11" s="108"/>
      <c r="T11" s="108"/>
    </row>
    <row r="12" spans="1:20" s="101" customFormat="1" ht="19.5">
      <c r="A12" s="101" t="s">
        <v>32</v>
      </c>
      <c r="B12" s="102" t="s">
        <v>3</v>
      </c>
      <c r="C12" s="101">
        <v>10</v>
      </c>
      <c r="D12" s="103">
        <v>2.61</v>
      </c>
      <c r="E12" s="103">
        <v>2</v>
      </c>
      <c r="F12" s="103">
        <f>E12*365</f>
        <v>730</v>
      </c>
      <c r="G12" s="104">
        <v>39813</v>
      </c>
      <c r="H12" s="101">
        <v>2006</v>
      </c>
      <c r="I12" s="105" t="s">
        <v>102</v>
      </c>
      <c r="J12" s="106"/>
      <c r="L12" s="107"/>
      <c r="M12" s="103"/>
      <c r="N12" s="107"/>
      <c r="O12" s="107"/>
      <c r="P12" s="103"/>
      <c r="Q12" s="108"/>
      <c r="R12" s="108"/>
      <c r="S12" s="108"/>
      <c r="T12" s="108"/>
    </row>
    <row r="13" spans="1:20" s="101" customFormat="1" ht="19.5">
      <c r="A13" s="101" t="s">
        <v>35</v>
      </c>
      <c r="B13" s="102" t="s">
        <v>5</v>
      </c>
      <c r="C13" s="101">
        <v>10</v>
      </c>
      <c r="D13" s="103">
        <v>1.05</v>
      </c>
      <c r="E13" s="103">
        <v>0.62</v>
      </c>
      <c r="F13" s="103">
        <f>E13*365</f>
        <v>226.3</v>
      </c>
      <c r="G13" s="104">
        <v>39813</v>
      </c>
      <c r="H13" s="101">
        <v>2006</v>
      </c>
      <c r="I13" s="105" t="s">
        <v>102</v>
      </c>
      <c r="J13" s="106"/>
      <c r="L13" s="107"/>
      <c r="M13" s="103"/>
      <c r="N13" s="107"/>
      <c r="O13" s="107"/>
      <c r="P13" s="103"/>
      <c r="Q13" s="108"/>
      <c r="R13" s="108"/>
      <c r="S13" s="108"/>
      <c r="T13" s="108"/>
    </row>
    <row r="14" spans="1:20" s="101" customFormat="1" ht="19.5">
      <c r="A14" s="101" t="s">
        <v>38</v>
      </c>
      <c r="B14" s="102" t="s">
        <v>5</v>
      </c>
      <c r="C14" s="101">
        <v>10</v>
      </c>
      <c r="D14" s="103">
        <v>0.98</v>
      </c>
      <c r="E14" s="103">
        <v>0.7</v>
      </c>
      <c r="F14" s="103">
        <f>E14*365</f>
        <v>255.49999999999997</v>
      </c>
      <c r="G14" s="104">
        <v>39813</v>
      </c>
      <c r="H14" s="101">
        <v>2006</v>
      </c>
      <c r="I14" s="105" t="s">
        <v>102</v>
      </c>
      <c r="L14" s="107"/>
      <c r="M14" s="103"/>
      <c r="N14" s="107"/>
      <c r="O14" s="107"/>
      <c r="P14" s="103"/>
      <c r="Q14" s="108"/>
      <c r="R14" s="108"/>
      <c r="S14" s="108"/>
      <c r="T14" s="108"/>
    </row>
    <row r="15" spans="2:20" s="87" customFormat="1" ht="9.75">
      <c r="B15" s="88"/>
      <c r="D15" s="89"/>
      <c r="E15" s="89"/>
      <c r="F15" s="96"/>
      <c r="G15" s="97"/>
      <c r="H15" s="92"/>
      <c r="I15" s="93"/>
      <c r="L15" s="94"/>
      <c r="M15" s="89"/>
      <c r="N15" s="98"/>
      <c r="O15" s="99"/>
      <c r="P15" s="100"/>
      <c r="Q15" s="95"/>
      <c r="R15" s="95"/>
      <c r="S15" s="95"/>
      <c r="T15" s="95"/>
    </row>
    <row r="16" spans="1:20" s="87" customFormat="1" ht="9.75">
      <c r="A16" s="87" t="s">
        <v>4</v>
      </c>
      <c r="B16" s="88" t="s">
        <v>5</v>
      </c>
      <c r="C16" s="87">
        <v>80</v>
      </c>
      <c r="D16" s="94">
        <v>0.275</v>
      </c>
      <c r="E16" s="94">
        <v>0.057</v>
      </c>
      <c r="F16" s="89">
        <f>E16*365</f>
        <v>20.805</v>
      </c>
      <c r="G16" s="97">
        <v>39813</v>
      </c>
      <c r="H16" s="87">
        <v>2004</v>
      </c>
      <c r="I16" s="93"/>
      <c r="J16" s="92"/>
      <c r="L16" s="94"/>
      <c r="M16" s="89"/>
      <c r="N16" s="94"/>
      <c r="O16" s="94"/>
      <c r="P16" s="89"/>
      <c r="Q16" s="95"/>
      <c r="R16" s="95"/>
      <c r="S16" s="95"/>
      <c r="T16" s="95"/>
    </row>
    <row r="17" spans="1:20" s="87" customFormat="1" ht="9.75">
      <c r="A17" s="87" t="s">
        <v>30</v>
      </c>
      <c r="B17" s="88" t="s">
        <v>6</v>
      </c>
      <c r="C17" s="87">
        <v>1</v>
      </c>
      <c r="D17" s="89">
        <v>0.4</v>
      </c>
      <c r="E17" s="89">
        <v>0.13</v>
      </c>
      <c r="F17" s="89">
        <f aca="true" t="shared" si="0" ref="F17:F33">E17*365</f>
        <v>47.45</v>
      </c>
      <c r="G17" s="109">
        <v>39813</v>
      </c>
      <c r="H17" s="87">
        <v>2006</v>
      </c>
      <c r="I17" s="93"/>
      <c r="J17" s="92"/>
      <c r="L17" s="94"/>
      <c r="M17" s="89"/>
      <c r="N17" s="110"/>
      <c r="O17" s="94"/>
      <c r="P17" s="89"/>
      <c r="Q17" s="95"/>
      <c r="R17" s="95"/>
      <c r="S17" s="95"/>
      <c r="T17" s="95"/>
    </row>
    <row r="18" spans="1:20" ht="19.5">
      <c r="A18" s="81" t="s">
        <v>33</v>
      </c>
      <c r="B18" s="80" t="s">
        <v>6</v>
      </c>
      <c r="C18" s="81">
        <v>7</v>
      </c>
      <c r="D18" s="111">
        <v>1.27</v>
      </c>
      <c r="E18" s="111">
        <v>0.41</v>
      </c>
      <c r="F18" s="111">
        <f t="shared" si="0"/>
        <v>149.64999999999998</v>
      </c>
      <c r="G18" s="97">
        <v>39813</v>
      </c>
      <c r="H18" s="87">
        <v>2006</v>
      </c>
      <c r="I18" s="93"/>
      <c r="J18" s="112"/>
      <c r="L18" s="94"/>
      <c r="M18" s="89"/>
      <c r="N18" s="110"/>
      <c r="O18" s="110"/>
      <c r="P18" s="89"/>
      <c r="Q18" s="95"/>
      <c r="R18" s="95"/>
      <c r="S18" s="95"/>
      <c r="T18" s="95"/>
    </row>
    <row r="19" spans="1:20" ht="9.75">
      <c r="A19" s="81" t="s">
        <v>34</v>
      </c>
      <c r="B19" s="80" t="s">
        <v>5</v>
      </c>
      <c r="C19" s="81">
        <v>70</v>
      </c>
      <c r="D19" s="111">
        <v>6.8</v>
      </c>
      <c r="E19" s="111">
        <v>0.66</v>
      </c>
      <c r="F19" s="111">
        <f t="shared" si="0"/>
        <v>240.9</v>
      </c>
      <c r="G19" s="97">
        <v>39813</v>
      </c>
      <c r="H19" s="87">
        <v>2006</v>
      </c>
      <c r="I19" s="93"/>
      <c r="J19" s="112"/>
      <c r="L19" s="94"/>
      <c r="M19" s="89"/>
      <c r="N19" s="110"/>
      <c r="O19" s="110"/>
      <c r="P19" s="89"/>
      <c r="Q19" s="113"/>
      <c r="R19" s="95"/>
      <c r="S19" s="113"/>
      <c r="T19" s="95"/>
    </row>
    <row r="20" spans="2:20" s="87" customFormat="1" ht="9.75">
      <c r="B20" s="88" t="s">
        <v>6</v>
      </c>
      <c r="C20" s="87">
        <v>1</v>
      </c>
      <c r="D20" s="89">
        <v>1.68</v>
      </c>
      <c r="E20" s="89">
        <v>0.49</v>
      </c>
      <c r="F20" s="89">
        <f t="shared" si="0"/>
        <v>178.85</v>
      </c>
      <c r="G20" s="97">
        <v>39813</v>
      </c>
      <c r="H20" s="87">
        <v>2006</v>
      </c>
      <c r="I20" s="93"/>
      <c r="J20" s="92"/>
      <c r="L20" s="94"/>
      <c r="M20" s="89"/>
      <c r="N20" s="110"/>
      <c r="O20" s="94"/>
      <c r="P20" s="89"/>
      <c r="Q20" s="113"/>
      <c r="R20" s="95"/>
      <c r="S20" s="113"/>
      <c r="T20" s="95"/>
    </row>
    <row r="21" spans="1:20" s="87" customFormat="1" ht="9.75">
      <c r="A21" s="87" t="s">
        <v>49</v>
      </c>
      <c r="B21" s="88" t="s">
        <v>51</v>
      </c>
      <c r="C21" s="87">
        <v>1</v>
      </c>
      <c r="D21" s="89">
        <v>0.66</v>
      </c>
      <c r="E21" s="89">
        <v>0.43</v>
      </c>
      <c r="F21" s="89">
        <f t="shared" si="0"/>
        <v>156.95</v>
      </c>
      <c r="G21" s="97">
        <v>40543</v>
      </c>
      <c r="H21" s="87">
        <v>2006</v>
      </c>
      <c r="I21" s="93"/>
      <c r="J21" s="92"/>
      <c r="L21" s="94"/>
      <c r="M21" s="89"/>
      <c r="N21" s="110"/>
      <c r="O21" s="94"/>
      <c r="P21" s="89"/>
      <c r="Q21" s="95"/>
      <c r="R21" s="95"/>
      <c r="S21" s="95"/>
      <c r="T21" s="95"/>
    </row>
    <row r="22" spans="2:20" s="87" customFormat="1" ht="9.75">
      <c r="B22" s="88" t="s">
        <v>50</v>
      </c>
      <c r="C22" s="87">
        <v>1</v>
      </c>
      <c r="D22" s="89">
        <v>0.07</v>
      </c>
      <c r="E22" s="89">
        <v>0.05</v>
      </c>
      <c r="F22" s="89">
        <f t="shared" si="0"/>
        <v>18.25</v>
      </c>
      <c r="G22" s="97">
        <v>40543</v>
      </c>
      <c r="H22" s="87">
        <v>2006</v>
      </c>
      <c r="I22" s="93"/>
      <c r="J22" s="92"/>
      <c r="L22" s="94"/>
      <c r="M22" s="89"/>
      <c r="N22" s="110"/>
      <c r="O22" s="94"/>
      <c r="P22" s="89"/>
      <c r="Q22" s="95"/>
      <c r="R22" s="95"/>
      <c r="S22" s="95"/>
      <c r="T22" s="95"/>
    </row>
    <row r="23" spans="1:20" s="87" customFormat="1" ht="9.75">
      <c r="A23" s="87" t="s">
        <v>36</v>
      </c>
      <c r="B23" s="88" t="s">
        <v>6</v>
      </c>
      <c r="C23" s="87">
        <v>3</v>
      </c>
      <c r="D23" s="89">
        <v>0.17</v>
      </c>
      <c r="E23" s="89">
        <v>0.06</v>
      </c>
      <c r="F23" s="89">
        <f t="shared" si="0"/>
        <v>21.9</v>
      </c>
      <c r="G23" s="97">
        <v>39813</v>
      </c>
      <c r="H23" s="87">
        <v>2006</v>
      </c>
      <c r="I23" s="93"/>
      <c r="L23" s="94"/>
      <c r="M23" s="89"/>
      <c r="N23" s="110"/>
      <c r="O23" s="94"/>
      <c r="P23" s="89"/>
      <c r="Q23" s="95"/>
      <c r="R23" s="95"/>
      <c r="S23" s="95"/>
      <c r="T23" s="95"/>
    </row>
    <row r="24" spans="1:20" s="87" customFormat="1" ht="9.75">
      <c r="A24" s="87" t="s">
        <v>37</v>
      </c>
      <c r="B24" s="88" t="s">
        <v>5</v>
      </c>
      <c r="C24" s="87">
        <v>8</v>
      </c>
      <c r="D24" s="89">
        <v>0.34</v>
      </c>
      <c r="E24" s="89">
        <v>0.05</v>
      </c>
      <c r="F24" s="89">
        <f t="shared" si="0"/>
        <v>18.25</v>
      </c>
      <c r="G24" s="97">
        <v>39813</v>
      </c>
      <c r="H24" s="87">
        <v>2006</v>
      </c>
      <c r="I24" s="93"/>
      <c r="L24" s="94"/>
      <c r="M24" s="89"/>
      <c r="N24" s="110"/>
      <c r="O24" s="94"/>
      <c r="P24" s="89"/>
      <c r="Q24" s="95"/>
      <c r="R24" s="95"/>
      <c r="S24" s="95"/>
      <c r="T24" s="95"/>
    </row>
    <row r="25" spans="1:20" s="87" customFormat="1" ht="22.5" customHeight="1">
      <c r="A25" s="87" t="s">
        <v>39</v>
      </c>
      <c r="B25" s="88" t="s">
        <v>3</v>
      </c>
      <c r="C25" s="87">
        <v>4.5</v>
      </c>
      <c r="D25" s="89">
        <v>1.12</v>
      </c>
      <c r="E25" s="89">
        <v>0.06</v>
      </c>
      <c r="F25" s="96">
        <f t="shared" si="0"/>
        <v>21.9</v>
      </c>
      <c r="G25" s="109">
        <v>39813</v>
      </c>
      <c r="H25" s="87">
        <v>2006</v>
      </c>
      <c r="I25" s="93"/>
      <c r="L25" s="94"/>
      <c r="M25" s="89"/>
      <c r="N25" s="110"/>
      <c r="O25" s="99"/>
      <c r="P25" s="89"/>
      <c r="Q25" s="95"/>
      <c r="R25" s="95"/>
      <c r="S25" s="95"/>
      <c r="T25" s="95"/>
    </row>
    <row r="26" spans="1:20" s="87" customFormat="1" ht="9.75">
      <c r="A26" s="87" t="s">
        <v>41</v>
      </c>
      <c r="B26" s="88" t="s">
        <v>5</v>
      </c>
      <c r="C26" s="87">
        <v>70</v>
      </c>
      <c r="D26" s="89">
        <v>1.41</v>
      </c>
      <c r="E26" s="89">
        <v>0.46</v>
      </c>
      <c r="F26" s="89">
        <f t="shared" si="0"/>
        <v>167.9</v>
      </c>
      <c r="G26" s="97">
        <v>39813</v>
      </c>
      <c r="H26" s="87">
        <v>2006</v>
      </c>
      <c r="I26" s="93"/>
      <c r="J26" s="92"/>
      <c r="L26" s="94"/>
      <c r="M26" s="89"/>
      <c r="N26" s="94"/>
      <c r="O26" s="94"/>
      <c r="P26" s="89"/>
      <c r="Q26" s="95"/>
      <c r="R26" s="95"/>
      <c r="S26" s="95"/>
      <c r="T26" s="95"/>
    </row>
    <row r="27" spans="2:20" s="87" customFormat="1" ht="9.75">
      <c r="B27" s="88" t="s">
        <v>6</v>
      </c>
      <c r="C27" s="87">
        <v>1</v>
      </c>
      <c r="D27" s="89">
        <v>0.47</v>
      </c>
      <c r="E27" s="89">
        <v>0.33</v>
      </c>
      <c r="F27" s="89">
        <f t="shared" si="0"/>
        <v>120.45</v>
      </c>
      <c r="G27" s="109">
        <v>39813</v>
      </c>
      <c r="H27" s="87">
        <v>2006</v>
      </c>
      <c r="I27" s="93"/>
      <c r="J27" s="92"/>
      <c r="L27" s="94"/>
      <c r="M27" s="89"/>
      <c r="N27" s="110"/>
      <c r="O27" s="94"/>
      <c r="P27" s="89"/>
      <c r="Q27" s="95"/>
      <c r="R27" s="95"/>
      <c r="S27" s="95"/>
      <c r="T27" s="95"/>
    </row>
    <row r="28" spans="1:20" s="87" customFormat="1" ht="9.75">
      <c r="A28" s="87" t="s">
        <v>7</v>
      </c>
      <c r="B28" s="88" t="s">
        <v>3</v>
      </c>
      <c r="C28" s="87">
        <v>4</v>
      </c>
      <c r="D28" s="89">
        <v>0.906</v>
      </c>
      <c r="E28" s="94">
        <v>0.435</v>
      </c>
      <c r="F28" s="89">
        <f t="shared" si="0"/>
        <v>158.775</v>
      </c>
      <c r="G28" s="97">
        <v>40178</v>
      </c>
      <c r="H28" s="87">
        <v>2004</v>
      </c>
      <c r="I28" s="93"/>
      <c r="L28" s="94"/>
      <c r="M28" s="89"/>
      <c r="N28" s="94"/>
      <c r="O28" s="94"/>
      <c r="P28" s="89"/>
      <c r="Q28" s="95"/>
      <c r="R28" s="95"/>
      <c r="S28" s="95"/>
      <c r="T28" s="95"/>
    </row>
    <row r="29" spans="1:20" s="87" customFormat="1" ht="9.75">
      <c r="A29" s="87" t="s">
        <v>42</v>
      </c>
      <c r="B29" s="88" t="s">
        <v>5</v>
      </c>
      <c r="C29" s="87">
        <v>55</v>
      </c>
      <c r="D29" s="89">
        <v>0.3</v>
      </c>
      <c r="E29" s="89">
        <v>0.13</v>
      </c>
      <c r="F29" s="89">
        <f t="shared" si="0"/>
        <v>47.45</v>
      </c>
      <c r="G29" s="97">
        <v>40543</v>
      </c>
      <c r="H29" s="87">
        <v>2006</v>
      </c>
      <c r="I29" s="93"/>
      <c r="J29" s="92"/>
      <c r="L29" s="94"/>
      <c r="M29" s="89"/>
      <c r="N29" s="94"/>
      <c r="O29" s="94"/>
      <c r="P29" s="89"/>
      <c r="Q29" s="114"/>
      <c r="R29" s="95"/>
      <c r="S29" s="114"/>
      <c r="T29" s="95"/>
    </row>
    <row r="30" spans="1:20" s="87" customFormat="1" ht="10.5">
      <c r="A30" s="115" t="s">
        <v>103</v>
      </c>
      <c r="B30" s="88"/>
      <c r="D30" s="115">
        <f>SUM(D11:D29)</f>
        <v>25.351000000000003</v>
      </c>
      <c r="E30" s="115">
        <f>SUM(E11:E29)</f>
        <v>10.772000000000006</v>
      </c>
      <c r="F30" s="115">
        <f>SUM(F11:F29)</f>
        <v>3931.7799999999997</v>
      </c>
      <c r="G30" s="97"/>
      <c r="I30" s="93"/>
      <c r="J30" s="92"/>
      <c r="L30" s="94"/>
      <c r="M30" s="89"/>
      <c r="N30" s="94"/>
      <c r="O30" s="94"/>
      <c r="P30" s="89"/>
      <c r="Q30" s="114"/>
      <c r="R30" s="95"/>
      <c r="S30" s="114"/>
      <c r="T30" s="95"/>
    </row>
    <row r="31" spans="2:20" s="87" customFormat="1" ht="9.75">
      <c r="B31" s="88"/>
      <c r="D31" s="89"/>
      <c r="E31" s="89"/>
      <c r="F31" s="89"/>
      <c r="G31" s="97"/>
      <c r="I31" s="93"/>
      <c r="J31" s="92"/>
      <c r="L31" s="94"/>
      <c r="M31" s="89"/>
      <c r="N31" s="94"/>
      <c r="O31" s="94"/>
      <c r="P31" s="89"/>
      <c r="Q31" s="114"/>
      <c r="R31" s="95"/>
      <c r="S31" s="114"/>
      <c r="T31" s="95"/>
    </row>
    <row r="32" spans="1:20" s="87" customFormat="1" ht="19.5">
      <c r="A32" s="87" t="s">
        <v>100</v>
      </c>
      <c r="B32" s="116" t="s">
        <v>6</v>
      </c>
      <c r="C32" s="117">
        <v>30</v>
      </c>
      <c r="D32" s="118">
        <v>12.5</v>
      </c>
      <c r="E32" s="118">
        <v>8.4</v>
      </c>
      <c r="F32" s="118">
        <f t="shared" si="0"/>
        <v>3066</v>
      </c>
      <c r="G32" s="67">
        <v>40543</v>
      </c>
      <c r="H32" s="117">
        <v>2009</v>
      </c>
      <c r="I32" s="93"/>
      <c r="J32" s="92"/>
      <c r="L32" s="94"/>
      <c r="M32" s="89"/>
      <c r="N32" s="94"/>
      <c r="O32" s="94"/>
      <c r="P32" s="89"/>
      <c r="Q32" s="114"/>
      <c r="R32" s="95"/>
      <c r="S32" s="114"/>
      <c r="T32" s="95"/>
    </row>
    <row r="33" spans="2:20" s="87" customFormat="1" ht="9.75">
      <c r="B33" s="119"/>
      <c r="C33" s="117">
        <v>3</v>
      </c>
      <c r="D33" s="118"/>
      <c r="E33" s="118">
        <v>3.9</v>
      </c>
      <c r="F33" s="118">
        <f t="shared" si="0"/>
        <v>1423.5</v>
      </c>
      <c r="G33" s="67">
        <v>41639</v>
      </c>
      <c r="H33" s="117">
        <v>2009</v>
      </c>
      <c r="I33" s="93"/>
      <c r="J33" s="92"/>
      <c r="L33" s="94"/>
      <c r="M33" s="89"/>
      <c r="N33" s="94"/>
      <c r="O33" s="94"/>
      <c r="P33" s="89"/>
      <c r="Q33" s="114"/>
      <c r="R33" s="95"/>
      <c r="S33" s="114"/>
      <c r="T33" s="95"/>
    </row>
    <row r="34" spans="1:20" s="115" customFormat="1" ht="15.75" customHeight="1">
      <c r="A34" s="115" t="s">
        <v>103</v>
      </c>
      <c r="B34" s="120"/>
      <c r="D34" s="115">
        <f>SUM(D32:D33)</f>
        <v>12.5</v>
      </c>
      <c r="E34" s="115">
        <f>SUM(E32:E33)</f>
        <v>12.3</v>
      </c>
      <c r="F34" s="115">
        <f>SUM(F32:F33)</f>
        <v>4489.5</v>
      </c>
      <c r="G34" s="121"/>
      <c r="H34" s="121"/>
      <c r="I34" s="122"/>
      <c r="J34" s="120"/>
      <c r="Q34" s="123"/>
      <c r="R34" s="123"/>
      <c r="S34" s="124"/>
      <c r="T34" s="124"/>
    </row>
    <row r="35" spans="2:20" s="125" customFormat="1" ht="10.5">
      <c r="B35" s="126"/>
      <c r="G35" s="127"/>
      <c r="H35" s="127"/>
      <c r="I35" s="128"/>
      <c r="J35" s="126"/>
      <c r="Q35" s="129"/>
      <c r="R35" s="129"/>
      <c r="S35" s="130"/>
      <c r="T35" s="130"/>
    </row>
    <row r="36" spans="1:20" s="133" customFormat="1" ht="10.5">
      <c r="A36" s="131" t="s">
        <v>55</v>
      </c>
      <c r="B36" s="132"/>
      <c r="G36" s="134"/>
      <c r="H36" s="134"/>
      <c r="I36" s="135"/>
      <c r="J36" s="132"/>
      <c r="Q36" s="123"/>
      <c r="R36" s="123"/>
      <c r="S36" s="124"/>
      <c r="T36" s="124"/>
    </row>
    <row r="37" spans="1:18" ht="19.5">
      <c r="A37" s="81" t="s">
        <v>111</v>
      </c>
      <c r="B37" s="136"/>
      <c r="D37" s="137">
        <v>230</v>
      </c>
      <c r="E37" s="111"/>
      <c r="L37" s="110"/>
      <c r="M37" s="110"/>
      <c r="N37" s="110"/>
      <c r="O37" s="110"/>
      <c r="P37" s="111"/>
      <c r="Q37" s="138"/>
      <c r="R37" s="138"/>
    </row>
    <row r="38" spans="1:18" ht="19.5">
      <c r="A38" s="81" t="s">
        <v>112</v>
      </c>
      <c r="B38" s="136"/>
      <c r="D38" s="137">
        <v>119</v>
      </c>
      <c r="E38" s="111"/>
      <c r="L38" s="110"/>
      <c r="M38" s="110"/>
      <c r="N38" s="110"/>
      <c r="O38" s="110"/>
      <c r="P38" s="111"/>
      <c r="Q38" s="138"/>
      <c r="R38" s="138"/>
    </row>
    <row r="39" spans="2:18" ht="9.75">
      <c r="B39" s="136"/>
      <c r="D39" s="137"/>
      <c r="E39" s="111"/>
      <c r="L39" s="110"/>
      <c r="M39" s="110"/>
      <c r="N39" s="110"/>
      <c r="O39" s="110"/>
      <c r="P39" s="111"/>
      <c r="Q39" s="138"/>
      <c r="R39" s="138"/>
    </row>
    <row r="40" spans="1:18" ht="12.75">
      <c r="A40" s="139" t="s">
        <v>113</v>
      </c>
      <c r="B40" s="140"/>
      <c r="C40" s="141"/>
      <c r="D40" s="142"/>
      <c r="E40" s="143">
        <f>(E$30/D$37)</f>
        <v>0.046834782608695676</v>
      </c>
      <c r="G40" s="111"/>
      <c r="H40" s="111"/>
      <c r="I40" s="144"/>
      <c r="L40" s="115"/>
      <c r="M40" s="115"/>
      <c r="N40" s="145"/>
      <c r="P40" s="146"/>
      <c r="Q40" s="147"/>
      <c r="R40" s="147"/>
    </row>
    <row r="41" spans="1:18" ht="12.75">
      <c r="A41" s="139" t="s">
        <v>114</v>
      </c>
      <c r="B41" s="140"/>
      <c r="C41" s="141"/>
      <c r="D41" s="142"/>
      <c r="E41" s="143">
        <f>(E$34/D$38)</f>
        <v>0.10336134453781513</v>
      </c>
      <c r="G41" s="111"/>
      <c r="H41" s="111"/>
      <c r="I41" s="144"/>
      <c r="L41" s="115"/>
      <c r="M41" s="115"/>
      <c r="N41" s="145"/>
      <c r="P41" s="146"/>
      <c r="Q41" s="147"/>
      <c r="R41" s="147"/>
    </row>
    <row r="42" spans="1:18" ht="21">
      <c r="A42" s="139" t="s">
        <v>115</v>
      </c>
      <c r="B42" s="140"/>
      <c r="C42" s="141"/>
      <c r="D42" s="142"/>
      <c r="E42" s="143">
        <f>(E$30/D$37)+(E$34/D$38)</f>
        <v>0.15019612714651082</v>
      </c>
      <c r="G42" s="111"/>
      <c r="H42" s="111"/>
      <c r="I42" s="144"/>
      <c r="L42" s="115"/>
      <c r="M42" s="115"/>
      <c r="N42" s="145"/>
      <c r="P42" s="146"/>
      <c r="Q42" s="147"/>
      <c r="R42" s="147"/>
    </row>
    <row r="43" spans="1:20" s="150" customFormat="1" ht="10.5">
      <c r="A43" s="148"/>
      <c r="B43" s="149"/>
      <c r="D43" s="151"/>
      <c r="E43" s="125"/>
      <c r="G43" s="151"/>
      <c r="H43" s="151"/>
      <c r="I43" s="152"/>
      <c r="J43" s="149"/>
      <c r="L43" s="125"/>
      <c r="M43" s="125"/>
      <c r="N43" s="153"/>
      <c r="P43" s="154"/>
      <c r="Q43" s="155"/>
      <c r="R43" s="155"/>
      <c r="S43" s="156"/>
      <c r="T43" s="156"/>
    </row>
    <row r="44" spans="1:18" ht="10.5">
      <c r="A44" s="157" t="s">
        <v>56</v>
      </c>
      <c r="D44" s="111"/>
      <c r="E44" s="115"/>
      <c r="G44" s="111"/>
      <c r="H44" s="111"/>
      <c r="I44" s="144"/>
      <c r="L44" s="115"/>
      <c r="M44" s="115"/>
      <c r="N44" s="145"/>
      <c r="P44" s="158"/>
      <c r="Q44" s="138"/>
      <c r="R44" s="138"/>
    </row>
    <row r="45" spans="1:18" ht="10.5">
      <c r="A45" s="159" t="s">
        <v>105</v>
      </c>
      <c r="D45" s="111"/>
      <c r="E45" s="115"/>
      <c r="G45" s="111"/>
      <c r="H45" s="111"/>
      <c r="I45" s="144"/>
      <c r="L45" s="115"/>
      <c r="M45" s="115"/>
      <c r="N45" s="145"/>
      <c r="P45" s="158"/>
      <c r="Q45" s="138"/>
      <c r="R45" s="138"/>
    </row>
    <row r="46" spans="2:18" ht="10.5">
      <c r="B46" s="159" t="s">
        <v>106</v>
      </c>
      <c r="D46" s="111"/>
      <c r="E46" s="115"/>
      <c r="G46" s="111"/>
      <c r="H46" s="111"/>
      <c r="I46" s="144"/>
      <c r="L46" s="115"/>
      <c r="M46" s="115"/>
      <c r="N46" s="145"/>
      <c r="P46" s="158"/>
      <c r="Q46" s="138"/>
      <c r="R46" s="138"/>
    </row>
    <row r="47" spans="2:18" ht="10.5">
      <c r="B47" s="159" t="s">
        <v>107</v>
      </c>
      <c r="D47" s="111"/>
      <c r="E47" s="115"/>
      <c r="G47" s="111"/>
      <c r="H47" s="111"/>
      <c r="I47" s="144"/>
      <c r="L47" s="115"/>
      <c r="M47" s="115"/>
      <c r="N47" s="145"/>
      <c r="P47" s="158"/>
      <c r="Q47" s="138"/>
      <c r="R47" s="138"/>
    </row>
    <row r="48" spans="1:18" ht="10.5">
      <c r="A48" s="159" t="s">
        <v>108</v>
      </c>
      <c r="D48" s="111"/>
      <c r="E48" s="115"/>
      <c r="G48" s="111"/>
      <c r="H48" s="111"/>
      <c r="I48" s="144"/>
      <c r="L48" s="115"/>
      <c r="M48" s="115"/>
      <c r="N48" s="145"/>
      <c r="P48" s="158"/>
      <c r="Q48" s="138"/>
      <c r="R48" s="138"/>
    </row>
    <row r="49" spans="1:18" ht="9.75">
      <c r="A49" s="159" t="s">
        <v>104</v>
      </c>
      <c r="Q49" s="160"/>
      <c r="R49" s="160"/>
    </row>
    <row r="50" spans="1:20" ht="9.75">
      <c r="A50" s="101"/>
      <c r="B50" s="161" t="s">
        <v>139</v>
      </c>
      <c r="J50" s="161"/>
      <c r="Q50" s="162"/>
      <c r="R50" s="162"/>
      <c r="S50" s="163"/>
      <c r="T50" s="163"/>
    </row>
    <row r="51" spans="2:20" s="159" customFormat="1" ht="9.75">
      <c r="B51" s="164"/>
      <c r="D51" s="81"/>
      <c r="G51" s="81"/>
      <c r="H51" s="81"/>
      <c r="I51" s="82"/>
      <c r="J51" s="164"/>
      <c r="L51" s="81"/>
      <c r="M51" s="81"/>
      <c r="Q51" s="165"/>
      <c r="R51" s="165"/>
      <c r="S51" s="84"/>
      <c r="T51" s="84"/>
    </row>
    <row r="55" spans="1:18" s="84" customFormat="1" ht="9.75">
      <c r="A55" s="81"/>
      <c r="B55" s="80"/>
      <c r="C55" s="81"/>
      <c r="D55" s="81"/>
      <c r="E55" s="81"/>
      <c r="F55" s="81"/>
      <c r="G55" s="81"/>
      <c r="H55" s="81"/>
      <c r="I55" s="82"/>
      <c r="J55" s="80"/>
      <c r="K55" s="81"/>
      <c r="L55" s="81"/>
      <c r="M55" s="81"/>
      <c r="N55" s="81"/>
      <c r="O55" s="81"/>
      <c r="P55" s="81"/>
      <c r="Q55" s="166"/>
      <c r="R55" s="166"/>
    </row>
    <row r="56" spans="1:18" s="84" customFormat="1" ht="9.75">
      <c r="A56" s="81"/>
      <c r="B56" s="80"/>
      <c r="C56" s="81"/>
      <c r="D56" s="81"/>
      <c r="E56" s="81"/>
      <c r="F56" s="81"/>
      <c r="G56" s="81"/>
      <c r="H56" s="81"/>
      <c r="I56" s="82"/>
      <c r="J56" s="80"/>
      <c r="K56" s="81"/>
      <c r="L56" s="81"/>
      <c r="M56" s="81"/>
      <c r="N56" s="81"/>
      <c r="O56" s="81"/>
      <c r="P56" s="81"/>
      <c r="Q56" s="166"/>
      <c r="R56" s="166"/>
    </row>
    <row r="57" spans="1:18" s="84" customFormat="1" ht="9.75">
      <c r="A57" s="81"/>
      <c r="B57" s="80"/>
      <c r="C57" s="81"/>
      <c r="D57" s="81"/>
      <c r="E57" s="81"/>
      <c r="F57" s="81"/>
      <c r="G57" s="81"/>
      <c r="H57" s="81"/>
      <c r="I57" s="82"/>
      <c r="J57" s="80"/>
      <c r="K57" s="81"/>
      <c r="L57" s="81"/>
      <c r="M57" s="81"/>
      <c r="N57" s="81"/>
      <c r="O57" s="81"/>
      <c r="P57" s="81"/>
      <c r="Q57" s="166"/>
      <c r="R57" s="166"/>
    </row>
  </sheetData>
  <sheetProtection/>
  <printOptions gridLines="1" horizontalCentered="1" verticalCentered="1"/>
  <pageMargins left="0.25" right="0.25" top="0.25" bottom="0.25" header="0.25" footer="0.25"/>
  <pageSetup horizontalDpi="600" verticalDpi="600" orientation="landscape" r:id="rId1"/>
  <rowBreaks count="1" manualBreakCount="1">
    <brk id="39" max="15" man="1"/>
  </rowBreaks>
  <colBreaks count="2" manualBreakCount="2">
    <brk id="8" max="49" man="1"/>
    <brk id="16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48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12.57421875" defaultRowHeight="12.75"/>
  <cols>
    <col min="1" max="1" width="18.7109375" style="8" customWidth="1"/>
    <col min="2" max="2" width="12.28125" style="8" customWidth="1"/>
    <col min="3" max="3" width="11.57421875" style="9" customWidth="1"/>
    <col min="4" max="4" width="9.28125" style="10" customWidth="1"/>
    <col min="5" max="5" width="9.00390625" style="11" customWidth="1"/>
    <col min="6" max="6" width="9.7109375" style="11" customWidth="1"/>
    <col min="7" max="7" width="11.421875" style="8" customWidth="1"/>
    <col min="8" max="8" width="8.140625" style="2" customWidth="1"/>
    <col min="9" max="9" width="9.421875" style="8" customWidth="1"/>
    <col min="10" max="10" width="10.28125" style="8" customWidth="1"/>
    <col min="11" max="11" width="11.421875" style="8" customWidth="1"/>
    <col min="12" max="12" width="9.421875" style="2" customWidth="1"/>
    <col min="13" max="17" width="9.28125" style="8" customWidth="1"/>
    <col min="18" max="18" width="9.7109375" style="70" customWidth="1"/>
    <col min="19" max="20" width="9.28125" style="8" customWidth="1"/>
    <col min="21" max="21" width="9.57421875" style="5" customWidth="1"/>
    <col min="22" max="22" width="10.00390625" style="8" customWidth="1"/>
    <col min="23" max="23" width="10.28125" style="5" customWidth="1"/>
    <col min="24" max="24" width="9.7109375" style="70" customWidth="1"/>
    <col min="25" max="26" width="9.28125" style="8" customWidth="1"/>
    <col min="27" max="27" width="9.57421875" style="5" customWidth="1"/>
    <col min="28" max="28" width="10.00390625" style="8" customWidth="1"/>
    <col min="29" max="29" width="10.28125" style="5" customWidth="1"/>
    <col min="30" max="16384" width="12.57421875" style="8" customWidth="1"/>
  </cols>
  <sheetData>
    <row r="1" ht="12.75">
      <c r="A1" s="7" t="s">
        <v>143</v>
      </c>
    </row>
    <row r="2" spans="1:20" s="81" customFormat="1" ht="12.75">
      <c r="A2" s="79"/>
      <c r="B2" s="80"/>
      <c r="I2" s="82"/>
      <c r="J2" s="80"/>
      <c r="Q2" s="83"/>
      <c r="R2" s="83"/>
      <c r="S2" s="84"/>
      <c r="T2" s="84"/>
    </row>
    <row r="3" ht="12.75">
      <c r="A3" s="78">
        <v>42549</v>
      </c>
    </row>
    <row r="4" spans="1:29" s="72" customFormat="1" ht="76.5">
      <c r="A4" s="72" t="s">
        <v>24</v>
      </c>
      <c r="B4" s="72" t="s">
        <v>44</v>
      </c>
      <c r="C4" s="72" t="s">
        <v>25</v>
      </c>
      <c r="D4" s="73" t="s">
        <v>26</v>
      </c>
      <c r="E4" s="72" t="s">
        <v>27</v>
      </c>
      <c r="F4" s="72" t="s">
        <v>28</v>
      </c>
      <c r="G4" s="72" t="s">
        <v>116</v>
      </c>
      <c r="H4" s="73" t="s">
        <v>119</v>
      </c>
      <c r="I4" s="72" t="s">
        <v>120</v>
      </c>
      <c r="J4" s="72" t="s">
        <v>122</v>
      </c>
      <c r="K4" s="72" t="s">
        <v>117</v>
      </c>
      <c r="L4" s="73" t="s">
        <v>118</v>
      </c>
      <c r="M4" s="72" t="s">
        <v>121</v>
      </c>
      <c r="N4" s="72" t="s">
        <v>123</v>
      </c>
      <c r="O4" s="72" t="s">
        <v>124</v>
      </c>
      <c r="P4" s="73" t="s">
        <v>125</v>
      </c>
      <c r="Q4" s="72" t="s">
        <v>126</v>
      </c>
      <c r="R4" s="75" t="s">
        <v>127</v>
      </c>
      <c r="S4" s="72" t="s">
        <v>124</v>
      </c>
      <c r="T4" s="73" t="s">
        <v>136</v>
      </c>
      <c r="U4" s="74" t="s">
        <v>129</v>
      </c>
      <c r="V4" s="74" t="s">
        <v>130</v>
      </c>
      <c r="W4" s="74" t="s">
        <v>128</v>
      </c>
      <c r="X4" s="75" t="s">
        <v>131</v>
      </c>
      <c r="Y4" s="72" t="s">
        <v>132</v>
      </c>
      <c r="Z4" s="73" t="s">
        <v>136</v>
      </c>
      <c r="AA4" s="74" t="s">
        <v>133</v>
      </c>
      <c r="AB4" s="74" t="s">
        <v>135</v>
      </c>
      <c r="AC4" s="74" t="s">
        <v>134</v>
      </c>
    </row>
    <row r="5" spans="1:29" ht="12">
      <c r="A5" s="12" t="s">
        <v>10</v>
      </c>
      <c r="B5" s="13">
        <v>3574097</v>
      </c>
      <c r="C5" s="14">
        <v>7.84</v>
      </c>
      <c r="D5" s="10">
        <f aca="true" t="shared" si="0" ref="D5:D17">(C5/2000)*B5</f>
        <v>14010.46024</v>
      </c>
      <c r="E5" s="4">
        <f aca="true" t="shared" si="1" ref="E5:E17">D5/365</f>
        <v>38.38482257534247</v>
      </c>
      <c r="F5" s="15">
        <f>9.95/100</f>
        <v>0.09949999999999999</v>
      </c>
      <c r="G5" s="3">
        <f>C5-(C5*F5)</f>
        <v>7.05992</v>
      </c>
      <c r="H5" s="2">
        <f aca="true" t="shared" si="2" ref="H5:H17">(G5/2000)*B5</f>
        <v>12616.41944612</v>
      </c>
      <c r="I5" s="4">
        <f aca="true" t="shared" si="3" ref="I5:I17">H5/365</f>
        <v>34.56553272909589</v>
      </c>
      <c r="J5" s="15">
        <f>14.2/100</f>
        <v>0.142</v>
      </c>
      <c r="K5" s="3">
        <f>G5-(G5*J5)</f>
        <v>6.05741136</v>
      </c>
      <c r="L5" s="2">
        <f aca="true" t="shared" si="4" ref="L5:L17">(K5/2000)*B5</f>
        <v>10824.88788477096</v>
      </c>
      <c r="M5" s="4">
        <f aca="true" t="shared" si="5" ref="M5:M17">L5/365</f>
        <v>29.657227081564276</v>
      </c>
      <c r="N5" s="15">
        <f aca="true" t="shared" si="6" ref="N5:N11">2/100</f>
        <v>0.02</v>
      </c>
      <c r="O5" s="3">
        <f>K5-(K5*N5)</f>
        <v>5.9362631328</v>
      </c>
      <c r="P5" s="2">
        <f>(O5/2000)*B5</f>
        <v>10608.390127075541</v>
      </c>
      <c r="Q5" s="4">
        <f>P5/365</f>
        <v>29.06408253993299</v>
      </c>
      <c r="R5" s="76">
        <v>0.031</v>
      </c>
      <c r="S5" s="3">
        <f>O5-(O5*R5)</f>
        <v>5.7522389756832</v>
      </c>
      <c r="T5" s="2">
        <f>(S5/2000)*B5</f>
        <v>10279.5300331362</v>
      </c>
      <c r="U5" s="4">
        <f aca="true" t="shared" si="7" ref="U5:U17">T5/365</f>
        <v>28.163095981195067</v>
      </c>
      <c r="V5" s="68">
        <f>P5*$R5</f>
        <v>328.86009393934177</v>
      </c>
      <c r="W5" s="68">
        <f>Q5*$R5</f>
        <v>0.9009865587379227</v>
      </c>
      <c r="X5" s="76">
        <v>0.103</v>
      </c>
      <c r="Y5" s="3">
        <f aca="true" t="shared" si="8" ref="Y5:Y17">S5-(S5*X5)</f>
        <v>5.159758361187831</v>
      </c>
      <c r="Z5" s="2">
        <f aca="true" t="shared" si="9" ref="Z5:Z17">(Y5/2000)*B5</f>
        <v>9220.73843972317</v>
      </c>
      <c r="AA5" s="4">
        <f aca="true" t="shared" si="10" ref="AA5:AA17">Z5/365</f>
        <v>25.262297095131974</v>
      </c>
      <c r="AB5" s="68">
        <f>Z5*X5</f>
        <v>949.7360592914865</v>
      </c>
      <c r="AC5" s="68">
        <f>AA5*X5</f>
        <v>2.602016600798593</v>
      </c>
    </row>
    <row r="6" spans="1:29" ht="12">
      <c r="A6" s="12" t="s">
        <v>11</v>
      </c>
      <c r="B6" s="13">
        <v>897934</v>
      </c>
      <c r="C6" s="14">
        <v>7.84</v>
      </c>
      <c r="D6" s="10">
        <f t="shared" si="0"/>
        <v>3519.90128</v>
      </c>
      <c r="E6" s="4">
        <f t="shared" si="1"/>
        <v>9.643565150684932</v>
      </c>
      <c r="F6" s="15">
        <f aca="true" t="shared" si="11" ref="F6:F17">9.95/100</f>
        <v>0.09949999999999999</v>
      </c>
      <c r="G6" s="3">
        <f aca="true" t="shared" si="12" ref="G6:G17">C6-(C6*F6)</f>
        <v>7.05992</v>
      </c>
      <c r="H6" s="2">
        <f t="shared" si="2"/>
        <v>3169.67110264</v>
      </c>
      <c r="I6" s="4">
        <f t="shared" si="3"/>
        <v>8.68403041819178</v>
      </c>
      <c r="J6" s="15">
        <f aca="true" t="shared" si="13" ref="J6:J17">14.2/100</f>
        <v>0.142</v>
      </c>
      <c r="K6" s="3">
        <f aca="true" t="shared" si="14" ref="K6:K17">G6-(G6*J6)</f>
        <v>6.05741136</v>
      </c>
      <c r="L6" s="2">
        <f t="shared" si="4"/>
        <v>2719.57780606512</v>
      </c>
      <c r="M6" s="4">
        <f t="shared" si="5"/>
        <v>7.4508980988085485</v>
      </c>
      <c r="N6" s="15">
        <f t="shared" si="6"/>
        <v>0.02</v>
      </c>
      <c r="O6" s="3">
        <f aca="true" t="shared" si="15" ref="O6:O11">K6-(K6*N6)</f>
        <v>5.9362631328</v>
      </c>
      <c r="P6" s="2">
        <f aca="true" t="shared" si="16" ref="P6:P11">(O6/2000)*B6</f>
        <v>2665.1862499438175</v>
      </c>
      <c r="Q6" s="4">
        <f aca="true" t="shared" si="17" ref="Q6:Q17">P6/365</f>
        <v>7.301880136832377</v>
      </c>
      <c r="R6" s="76">
        <v>0.031</v>
      </c>
      <c r="S6" s="3">
        <f aca="true" t="shared" si="18" ref="S6:S17">O6-(O6*R6)</f>
        <v>5.7522389756832</v>
      </c>
      <c r="T6" s="2">
        <f aca="true" t="shared" si="19" ref="T6:T17">(S6/2000)*B6</f>
        <v>2582.5654761955593</v>
      </c>
      <c r="U6" s="4">
        <f t="shared" si="7"/>
        <v>7.075521852590573</v>
      </c>
      <c r="V6" s="68">
        <f aca="true" t="shared" si="20" ref="V6:V17">P6*$R6</f>
        <v>82.62077374825834</v>
      </c>
      <c r="W6" s="68">
        <f aca="true" t="shared" si="21" ref="W6:W17">Q6*$R6</f>
        <v>0.22635828424180368</v>
      </c>
      <c r="X6" s="76">
        <v>0.103</v>
      </c>
      <c r="Y6" s="3">
        <f t="shared" si="8"/>
        <v>5.159758361187831</v>
      </c>
      <c r="Z6" s="2">
        <f t="shared" si="9"/>
        <v>2316.561232147417</v>
      </c>
      <c r="AA6" s="4">
        <f t="shared" si="10"/>
        <v>6.346743101773745</v>
      </c>
      <c r="AB6" s="68">
        <f aca="true" t="shared" si="22" ref="AB6:AB17">Z6*X6</f>
        <v>238.60580691118392</v>
      </c>
      <c r="AC6" s="68">
        <f aca="true" t="shared" si="23" ref="AC6:AC17">AA6*X6</f>
        <v>0.6537145394826958</v>
      </c>
    </row>
    <row r="7" spans="1:29" ht="12">
      <c r="A7" s="12" t="s">
        <v>12</v>
      </c>
      <c r="B7" s="13">
        <v>601723</v>
      </c>
      <c r="C7" s="14">
        <v>7.84</v>
      </c>
      <c r="D7" s="10">
        <f t="shared" si="0"/>
        <v>2358.75416</v>
      </c>
      <c r="E7" s="4">
        <f t="shared" si="1"/>
        <v>6.462340164383561</v>
      </c>
      <c r="F7" s="15">
        <f t="shared" si="11"/>
        <v>0.09949999999999999</v>
      </c>
      <c r="G7" s="3">
        <f t="shared" si="12"/>
        <v>7.05992</v>
      </c>
      <c r="H7" s="2">
        <f t="shared" si="2"/>
        <v>2124.05812108</v>
      </c>
      <c r="I7" s="4">
        <f t="shared" si="3"/>
        <v>5.819337318027397</v>
      </c>
      <c r="J7" s="15">
        <f t="shared" si="13"/>
        <v>0.142</v>
      </c>
      <c r="K7" s="3">
        <f t="shared" si="14"/>
        <v>6.05741136</v>
      </c>
      <c r="L7" s="2">
        <f t="shared" si="4"/>
        <v>1822.44186788664</v>
      </c>
      <c r="M7" s="4">
        <f t="shared" si="5"/>
        <v>4.992991418867507</v>
      </c>
      <c r="N7" s="15">
        <f t="shared" si="6"/>
        <v>0.02</v>
      </c>
      <c r="O7" s="3">
        <f t="shared" si="15"/>
        <v>5.9362631328</v>
      </c>
      <c r="P7" s="2">
        <f t="shared" si="16"/>
        <v>1785.9930305289072</v>
      </c>
      <c r="Q7" s="4">
        <f t="shared" si="17"/>
        <v>4.893131590490157</v>
      </c>
      <c r="R7" s="76">
        <v>0.031</v>
      </c>
      <c r="S7" s="3">
        <f t="shared" si="18"/>
        <v>5.7522389756832</v>
      </c>
      <c r="T7" s="2">
        <f t="shared" si="19"/>
        <v>1730.6272465825111</v>
      </c>
      <c r="U7" s="4">
        <f t="shared" si="7"/>
        <v>4.741444511184962</v>
      </c>
      <c r="V7" s="68">
        <f t="shared" si="20"/>
        <v>55.36578394639612</v>
      </c>
      <c r="W7" s="68">
        <f t="shared" si="21"/>
        <v>0.15168707930519484</v>
      </c>
      <c r="X7" s="76">
        <v>0.103</v>
      </c>
      <c r="Y7" s="3">
        <f t="shared" si="8"/>
        <v>5.159758361187831</v>
      </c>
      <c r="Z7" s="2">
        <f t="shared" si="9"/>
        <v>1552.3726401845126</v>
      </c>
      <c r="AA7" s="4">
        <f t="shared" si="10"/>
        <v>4.253075726532911</v>
      </c>
      <c r="AB7" s="68">
        <f t="shared" si="22"/>
        <v>159.8943819390048</v>
      </c>
      <c r="AC7" s="68">
        <f t="shared" si="23"/>
        <v>0.4380667998328898</v>
      </c>
    </row>
    <row r="8" spans="1:29" ht="12">
      <c r="A8" s="12" t="s">
        <v>13</v>
      </c>
      <c r="B8" s="13">
        <v>1328361</v>
      </c>
      <c r="C8" s="14">
        <v>7.84</v>
      </c>
      <c r="D8" s="10">
        <f t="shared" si="0"/>
        <v>5207.17512</v>
      </c>
      <c r="E8" s="4">
        <f t="shared" si="1"/>
        <v>14.266233205479452</v>
      </c>
      <c r="F8" s="15">
        <f t="shared" si="11"/>
        <v>0.09949999999999999</v>
      </c>
      <c r="G8" s="3">
        <f t="shared" si="12"/>
        <v>7.05992</v>
      </c>
      <c r="H8" s="2">
        <f t="shared" si="2"/>
        <v>4689.06119556</v>
      </c>
      <c r="I8" s="4">
        <f t="shared" si="3"/>
        <v>12.846743001534247</v>
      </c>
      <c r="J8" s="15">
        <f t="shared" si="13"/>
        <v>0.142</v>
      </c>
      <c r="K8" s="3">
        <f t="shared" si="14"/>
        <v>6.05741136</v>
      </c>
      <c r="L8" s="2">
        <f t="shared" si="4"/>
        <v>4023.21450579048</v>
      </c>
      <c r="M8" s="4">
        <f t="shared" si="5"/>
        <v>11.022505495316384</v>
      </c>
      <c r="N8" s="15">
        <f t="shared" si="6"/>
        <v>0.02</v>
      </c>
      <c r="O8" s="3">
        <f t="shared" si="15"/>
        <v>5.9362631328</v>
      </c>
      <c r="P8" s="2">
        <f t="shared" si="16"/>
        <v>3942.7502156746705</v>
      </c>
      <c r="Q8" s="4">
        <f t="shared" si="17"/>
        <v>10.802055385410057</v>
      </c>
      <c r="R8" s="76">
        <v>0.031</v>
      </c>
      <c r="S8" s="3">
        <f t="shared" si="18"/>
        <v>5.7522389756832</v>
      </c>
      <c r="T8" s="2">
        <f t="shared" si="19"/>
        <v>3820.5249589887553</v>
      </c>
      <c r="U8" s="4">
        <f t="shared" si="7"/>
        <v>10.467191668462343</v>
      </c>
      <c r="V8" s="68">
        <f t="shared" si="20"/>
        <v>122.22525668591479</v>
      </c>
      <c r="W8" s="68">
        <f t="shared" si="21"/>
        <v>0.3348637169477118</v>
      </c>
      <c r="X8" s="76">
        <v>0.103</v>
      </c>
      <c r="Y8" s="3">
        <f t="shared" si="8"/>
        <v>5.159758361187831</v>
      </c>
      <c r="Z8" s="2">
        <f t="shared" si="9"/>
        <v>3427.0108882129143</v>
      </c>
      <c r="AA8" s="4">
        <f t="shared" si="10"/>
        <v>9.389070926610724</v>
      </c>
      <c r="AB8" s="68">
        <f t="shared" si="22"/>
        <v>352.9821214859302</v>
      </c>
      <c r="AC8" s="68">
        <f t="shared" si="23"/>
        <v>0.9670743054409046</v>
      </c>
    </row>
    <row r="9" spans="1:29" ht="12">
      <c r="A9" s="12" t="s">
        <v>14</v>
      </c>
      <c r="B9" s="13">
        <v>5773552</v>
      </c>
      <c r="C9" s="14">
        <v>7.84</v>
      </c>
      <c r="D9" s="10">
        <f t="shared" si="0"/>
        <v>22632.32384</v>
      </c>
      <c r="E9" s="4">
        <f t="shared" si="1"/>
        <v>62.00636668493151</v>
      </c>
      <c r="F9" s="15">
        <f t="shared" si="11"/>
        <v>0.09949999999999999</v>
      </c>
      <c r="G9" s="3">
        <f t="shared" si="12"/>
        <v>7.05992</v>
      </c>
      <c r="H9" s="2">
        <f t="shared" si="2"/>
        <v>20380.40761792</v>
      </c>
      <c r="I9" s="4">
        <f t="shared" si="3"/>
        <v>55.83673319978082</v>
      </c>
      <c r="J9" s="15">
        <f t="shared" si="13"/>
        <v>0.142</v>
      </c>
      <c r="K9" s="3">
        <f t="shared" si="14"/>
        <v>6.05741136</v>
      </c>
      <c r="L9" s="2">
        <f t="shared" si="4"/>
        <v>17486.38973617536</v>
      </c>
      <c r="M9" s="4">
        <f t="shared" si="5"/>
        <v>47.907917085411945</v>
      </c>
      <c r="N9" s="15">
        <f t="shared" si="6"/>
        <v>0.02</v>
      </c>
      <c r="O9" s="3">
        <f t="shared" si="15"/>
        <v>5.9362631328</v>
      </c>
      <c r="P9" s="2">
        <f t="shared" si="16"/>
        <v>17136.661941451854</v>
      </c>
      <c r="Q9" s="4">
        <f t="shared" si="17"/>
        <v>46.94975874370371</v>
      </c>
      <c r="R9" s="76">
        <v>0.047</v>
      </c>
      <c r="S9" s="3">
        <f t="shared" si="18"/>
        <v>5.6572587655583995</v>
      </c>
      <c r="T9" s="2">
        <f t="shared" si="19"/>
        <v>16331.238830203614</v>
      </c>
      <c r="U9" s="4">
        <f t="shared" si="7"/>
        <v>44.74312008274963</v>
      </c>
      <c r="V9" s="68">
        <f t="shared" si="20"/>
        <v>805.4231112482371</v>
      </c>
      <c r="W9" s="68">
        <f t="shared" si="21"/>
        <v>2.2066386609540745</v>
      </c>
      <c r="X9" s="76">
        <v>0.103</v>
      </c>
      <c r="Y9" s="3">
        <f t="shared" si="8"/>
        <v>5.074561112705885</v>
      </c>
      <c r="Z9" s="2">
        <f t="shared" si="9"/>
        <v>14649.121230692643</v>
      </c>
      <c r="AA9" s="4">
        <f t="shared" si="10"/>
        <v>40.13457871422642</v>
      </c>
      <c r="AB9" s="68">
        <f t="shared" si="22"/>
        <v>1508.8594867613422</v>
      </c>
      <c r="AC9" s="68">
        <f t="shared" si="23"/>
        <v>4.133861607565321</v>
      </c>
    </row>
    <row r="10" spans="1:29" ht="12">
      <c r="A10" s="12" t="s">
        <v>15</v>
      </c>
      <c r="B10" s="13">
        <v>6547629</v>
      </c>
      <c r="C10" s="14">
        <v>7.84</v>
      </c>
      <c r="D10" s="10">
        <f t="shared" si="0"/>
        <v>25666.70568</v>
      </c>
      <c r="E10" s="4">
        <f t="shared" si="1"/>
        <v>70.31974158904109</v>
      </c>
      <c r="F10" s="15">
        <f t="shared" si="11"/>
        <v>0.09949999999999999</v>
      </c>
      <c r="G10" s="3">
        <f t="shared" si="12"/>
        <v>7.05992</v>
      </c>
      <c r="H10" s="2">
        <f t="shared" si="2"/>
        <v>23112.86846484</v>
      </c>
      <c r="I10" s="4">
        <f t="shared" si="3"/>
        <v>63.32292730093151</v>
      </c>
      <c r="J10" s="15">
        <f t="shared" si="13"/>
        <v>0.142</v>
      </c>
      <c r="K10" s="3">
        <f t="shared" si="14"/>
        <v>6.05741136</v>
      </c>
      <c r="L10" s="2">
        <f t="shared" si="4"/>
        <v>19830.84114283272</v>
      </c>
      <c r="M10" s="4">
        <f t="shared" si="5"/>
        <v>54.33107162419923</v>
      </c>
      <c r="N10" s="15">
        <f t="shared" si="6"/>
        <v>0.02</v>
      </c>
      <c r="O10" s="3">
        <f t="shared" si="15"/>
        <v>5.9362631328</v>
      </c>
      <c r="P10" s="2">
        <f t="shared" si="16"/>
        <v>19434.224319976067</v>
      </c>
      <c r="Q10" s="4">
        <f t="shared" si="17"/>
        <v>53.24445019171525</v>
      </c>
      <c r="R10" s="76">
        <v>0.047</v>
      </c>
      <c r="S10" s="3">
        <f t="shared" si="18"/>
        <v>5.6572587655583995</v>
      </c>
      <c r="T10" s="2">
        <f t="shared" si="19"/>
        <v>18520.81577693719</v>
      </c>
      <c r="U10" s="4">
        <f t="shared" si="7"/>
        <v>50.74196103270463</v>
      </c>
      <c r="V10" s="68">
        <f t="shared" si="20"/>
        <v>913.4085430388751</v>
      </c>
      <c r="W10" s="68">
        <f t="shared" si="21"/>
        <v>2.502489159010617</v>
      </c>
      <c r="X10" s="76">
        <v>0.103</v>
      </c>
      <c r="Y10" s="3">
        <f t="shared" si="8"/>
        <v>5.074561112705885</v>
      </c>
      <c r="Z10" s="2">
        <f t="shared" si="9"/>
        <v>16613.171751912658</v>
      </c>
      <c r="AA10" s="4">
        <f t="shared" si="10"/>
        <v>45.51553904633605</v>
      </c>
      <c r="AB10" s="68">
        <f t="shared" si="22"/>
        <v>1711.1566904470037</v>
      </c>
      <c r="AC10" s="68">
        <f t="shared" si="23"/>
        <v>4.688100521772613</v>
      </c>
    </row>
    <row r="11" spans="1:29" ht="12">
      <c r="A11" s="12" t="s">
        <v>16</v>
      </c>
      <c r="B11" s="13">
        <v>1316470</v>
      </c>
      <c r="C11" s="14">
        <v>7.84</v>
      </c>
      <c r="D11" s="10">
        <f t="shared" si="0"/>
        <v>5160.5624</v>
      </c>
      <c r="E11" s="4">
        <f t="shared" si="1"/>
        <v>14.138527123287671</v>
      </c>
      <c r="F11" s="15">
        <f t="shared" si="11"/>
        <v>0.09949999999999999</v>
      </c>
      <c r="G11" s="3">
        <f t="shared" si="12"/>
        <v>7.05992</v>
      </c>
      <c r="H11" s="2">
        <f t="shared" si="2"/>
        <v>4647.0864412</v>
      </c>
      <c r="I11" s="4">
        <f t="shared" si="3"/>
        <v>12.731743674520548</v>
      </c>
      <c r="J11" s="15">
        <f t="shared" si="13"/>
        <v>0.142</v>
      </c>
      <c r="K11" s="3">
        <f t="shared" si="14"/>
        <v>6.05741136</v>
      </c>
      <c r="L11" s="2">
        <f t="shared" si="4"/>
        <v>3987.2001665496</v>
      </c>
      <c r="M11" s="4">
        <f t="shared" si="5"/>
        <v>10.92383607273863</v>
      </c>
      <c r="N11" s="15">
        <f t="shared" si="6"/>
        <v>0.02</v>
      </c>
      <c r="O11" s="3">
        <f t="shared" si="15"/>
        <v>5.9362631328</v>
      </c>
      <c r="P11" s="2">
        <f t="shared" si="16"/>
        <v>3907.456163218608</v>
      </c>
      <c r="Q11" s="4">
        <f t="shared" si="17"/>
        <v>10.705359351283857</v>
      </c>
      <c r="R11" s="76">
        <v>0.031</v>
      </c>
      <c r="S11" s="3">
        <f t="shared" si="18"/>
        <v>5.7522389756832</v>
      </c>
      <c r="T11" s="2">
        <f t="shared" si="19"/>
        <v>3786.325022158831</v>
      </c>
      <c r="U11" s="4">
        <f t="shared" si="7"/>
        <v>10.373493211394058</v>
      </c>
      <c r="V11" s="68">
        <f t="shared" si="20"/>
        <v>121.13114105977684</v>
      </c>
      <c r="W11" s="68">
        <f t="shared" si="21"/>
        <v>0.33186613988979957</v>
      </c>
      <c r="X11" s="76">
        <v>0.103</v>
      </c>
      <c r="Y11" s="3">
        <f t="shared" si="8"/>
        <v>5.159758361187831</v>
      </c>
      <c r="Z11" s="2">
        <f t="shared" si="9"/>
        <v>3396.333544876472</v>
      </c>
      <c r="AA11" s="4">
        <f t="shared" si="10"/>
        <v>9.305023410620471</v>
      </c>
      <c r="AB11" s="68">
        <f t="shared" si="22"/>
        <v>349.8223551222766</v>
      </c>
      <c r="AC11" s="68">
        <f t="shared" si="23"/>
        <v>0.9584174112939084</v>
      </c>
    </row>
    <row r="12" spans="1:29" ht="12">
      <c r="A12" s="12" t="s">
        <v>17</v>
      </c>
      <c r="B12" s="13">
        <v>8791894</v>
      </c>
      <c r="C12" s="14">
        <v>7.84</v>
      </c>
      <c r="D12" s="10">
        <f t="shared" si="0"/>
        <v>34464.22448</v>
      </c>
      <c r="E12" s="4">
        <f t="shared" si="1"/>
        <v>94.4225328219178</v>
      </c>
      <c r="F12" s="15">
        <f t="shared" si="11"/>
        <v>0.09949999999999999</v>
      </c>
      <c r="G12" s="3">
        <f t="shared" si="12"/>
        <v>7.05992</v>
      </c>
      <c r="H12" s="2">
        <f t="shared" si="2"/>
        <v>31035.03414424</v>
      </c>
      <c r="I12" s="4">
        <f t="shared" si="3"/>
        <v>85.02749080613698</v>
      </c>
      <c r="J12" s="15">
        <f t="shared" si="13"/>
        <v>0.142</v>
      </c>
      <c r="K12" s="3">
        <f>G12-(G12*J12)</f>
        <v>6.05741136</v>
      </c>
      <c r="L12" s="2">
        <f t="shared" si="4"/>
        <v>26628.059295757917</v>
      </c>
      <c r="M12" s="4">
        <f t="shared" si="5"/>
        <v>72.95358711166553</v>
      </c>
      <c r="N12" s="15">
        <f aca="true" t="shared" si="24" ref="N12:N17">2/100</f>
        <v>0.02</v>
      </c>
      <c r="O12" s="3">
        <f aca="true" t="shared" si="25" ref="O12:O17">K12-(K12*N12)</f>
        <v>5.9362631328</v>
      </c>
      <c r="P12" s="2">
        <f aca="true" t="shared" si="26" ref="P12:P17">(O12/2000)*B12</f>
        <v>26095.49810984276</v>
      </c>
      <c r="Q12" s="4">
        <f>P12/365</f>
        <v>71.49451536943222</v>
      </c>
      <c r="R12" s="76">
        <v>0.047</v>
      </c>
      <c r="S12" s="3">
        <f t="shared" si="18"/>
        <v>5.6572587655583995</v>
      </c>
      <c r="T12" s="2">
        <f t="shared" si="19"/>
        <v>24869.00969868015</v>
      </c>
      <c r="U12" s="4">
        <f t="shared" si="7"/>
        <v>68.13427314706891</v>
      </c>
      <c r="V12" s="68">
        <f t="shared" si="20"/>
        <v>1226.4884111626097</v>
      </c>
      <c r="W12" s="68">
        <f t="shared" si="21"/>
        <v>3.3602422223633144</v>
      </c>
      <c r="X12" s="76">
        <v>0.103</v>
      </c>
      <c r="Y12" s="3">
        <f t="shared" si="8"/>
        <v>5.074561112705885</v>
      </c>
      <c r="Z12" s="2">
        <f t="shared" si="9"/>
        <v>22307.501699716096</v>
      </c>
      <c r="AA12" s="4">
        <f t="shared" si="10"/>
        <v>61.11644301292081</v>
      </c>
      <c r="AB12" s="68">
        <f t="shared" si="22"/>
        <v>2297.672675070758</v>
      </c>
      <c r="AC12" s="68">
        <f t="shared" si="23"/>
        <v>6.294993630330843</v>
      </c>
    </row>
    <row r="13" spans="1:29" ht="12">
      <c r="A13" s="12" t="s">
        <v>18</v>
      </c>
      <c r="B13" s="13">
        <v>19378102</v>
      </c>
      <c r="C13" s="14">
        <v>7.84</v>
      </c>
      <c r="D13" s="10">
        <f t="shared" si="0"/>
        <v>75962.15984</v>
      </c>
      <c r="E13" s="4">
        <f t="shared" si="1"/>
        <v>208.1155064109589</v>
      </c>
      <c r="F13" s="15">
        <f t="shared" si="11"/>
        <v>0.09949999999999999</v>
      </c>
      <c r="G13" s="3">
        <f t="shared" si="12"/>
        <v>7.05992</v>
      </c>
      <c r="H13" s="2">
        <f t="shared" si="2"/>
        <v>68403.92493592</v>
      </c>
      <c r="I13" s="4">
        <f t="shared" si="3"/>
        <v>187.4080135230685</v>
      </c>
      <c r="J13" s="15">
        <f t="shared" si="13"/>
        <v>0.142</v>
      </c>
      <c r="K13" s="3">
        <f t="shared" si="14"/>
        <v>6.05741136</v>
      </c>
      <c r="L13" s="2">
        <f t="shared" si="4"/>
        <v>58690.56759501936</v>
      </c>
      <c r="M13" s="4">
        <f t="shared" si="5"/>
        <v>160.79607560279277</v>
      </c>
      <c r="N13" s="15">
        <f t="shared" si="24"/>
        <v>0.02</v>
      </c>
      <c r="O13" s="3">
        <f t="shared" si="25"/>
        <v>5.9362631328</v>
      </c>
      <c r="P13" s="2">
        <f t="shared" si="26"/>
        <v>57516.75624311897</v>
      </c>
      <c r="Q13" s="4">
        <f t="shared" si="17"/>
        <v>157.5801540907369</v>
      </c>
      <c r="R13" s="76">
        <v>0.031</v>
      </c>
      <c r="S13" s="3">
        <f t="shared" si="18"/>
        <v>5.7522389756832</v>
      </c>
      <c r="T13" s="2">
        <f t="shared" si="19"/>
        <v>55733.736799582286</v>
      </c>
      <c r="U13" s="4">
        <f t="shared" si="7"/>
        <v>152.69516931392408</v>
      </c>
      <c r="V13" s="68">
        <f t="shared" si="20"/>
        <v>1783.0194435366882</v>
      </c>
      <c r="W13" s="68">
        <f t="shared" si="21"/>
        <v>4.884984776812844</v>
      </c>
      <c r="X13" s="76">
        <v>0.103</v>
      </c>
      <c r="Y13" s="3">
        <f t="shared" si="8"/>
        <v>5.159758361187831</v>
      </c>
      <c r="Z13" s="2">
        <f t="shared" si="9"/>
        <v>49993.16190922532</v>
      </c>
      <c r="AA13" s="4">
        <f t="shared" si="10"/>
        <v>136.96756687458992</v>
      </c>
      <c r="AB13" s="68">
        <f t="shared" si="22"/>
        <v>5149.2956766502075</v>
      </c>
      <c r="AC13" s="68">
        <f t="shared" si="23"/>
        <v>14.10765938808276</v>
      </c>
    </row>
    <row r="14" spans="1:29" ht="12">
      <c r="A14" s="12" t="s">
        <v>19</v>
      </c>
      <c r="B14" s="13">
        <v>12702379</v>
      </c>
      <c r="C14" s="14">
        <v>7.84</v>
      </c>
      <c r="D14" s="10">
        <f t="shared" si="0"/>
        <v>49793.32568</v>
      </c>
      <c r="E14" s="4">
        <f t="shared" si="1"/>
        <v>136.4200703561644</v>
      </c>
      <c r="F14" s="15">
        <f t="shared" si="11"/>
        <v>0.09949999999999999</v>
      </c>
      <c r="G14" s="3">
        <f t="shared" si="12"/>
        <v>7.05992</v>
      </c>
      <c r="H14" s="2">
        <f t="shared" si="2"/>
        <v>44838.88977484</v>
      </c>
      <c r="I14" s="4">
        <f t="shared" si="3"/>
        <v>122.84627335572603</v>
      </c>
      <c r="J14" s="15">
        <f t="shared" si="13"/>
        <v>0.142</v>
      </c>
      <c r="K14" s="3">
        <f t="shared" si="14"/>
        <v>6.05741136</v>
      </c>
      <c r="L14" s="2">
        <f t="shared" si="4"/>
        <v>38471.767426812716</v>
      </c>
      <c r="M14" s="4">
        <f t="shared" si="5"/>
        <v>105.40210253921292</v>
      </c>
      <c r="N14" s="15">
        <f t="shared" si="24"/>
        <v>0.02</v>
      </c>
      <c r="O14" s="3">
        <f t="shared" si="25"/>
        <v>5.9362631328</v>
      </c>
      <c r="P14" s="2">
        <f t="shared" si="26"/>
        <v>37702.332078276464</v>
      </c>
      <c r="Q14" s="4">
        <f t="shared" si="17"/>
        <v>103.29406048842867</v>
      </c>
      <c r="R14" s="76">
        <v>0.031</v>
      </c>
      <c r="S14" s="3">
        <f t="shared" si="18"/>
        <v>5.7522389756832</v>
      </c>
      <c r="T14" s="2">
        <f t="shared" si="19"/>
        <v>36533.559783849894</v>
      </c>
      <c r="U14" s="4">
        <f t="shared" si="7"/>
        <v>100.09194461328738</v>
      </c>
      <c r="V14" s="68">
        <f t="shared" si="20"/>
        <v>1168.7722944265704</v>
      </c>
      <c r="W14" s="68">
        <f t="shared" si="21"/>
        <v>3.202115875141289</v>
      </c>
      <c r="X14" s="76">
        <v>0.103</v>
      </c>
      <c r="Y14" s="3">
        <f t="shared" si="8"/>
        <v>5.159758361187831</v>
      </c>
      <c r="Z14" s="2">
        <f t="shared" si="9"/>
        <v>32770.60312611336</v>
      </c>
      <c r="AA14" s="4">
        <f t="shared" si="10"/>
        <v>89.7824743181188</v>
      </c>
      <c r="AB14" s="68">
        <f t="shared" si="22"/>
        <v>3375.372121989676</v>
      </c>
      <c r="AC14" s="68">
        <f t="shared" si="23"/>
        <v>9.247594854766236</v>
      </c>
    </row>
    <row r="15" spans="1:29" ht="12">
      <c r="A15" s="12" t="s">
        <v>20</v>
      </c>
      <c r="B15" s="13">
        <v>1052567</v>
      </c>
      <c r="C15" s="14">
        <v>7.84</v>
      </c>
      <c r="D15" s="10">
        <f t="shared" si="0"/>
        <v>4126.06264</v>
      </c>
      <c r="E15" s="4">
        <f t="shared" si="1"/>
        <v>11.304281205479452</v>
      </c>
      <c r="F15" s="15">
        <f t="shared" si="11"/>
        <v>0.09949999999999999</v>
      </c>
      <c r="G15" s="3">
        <f t="shared" si="12"/>
        <v>7.05992</v>
      </c>
      <c r="H15" s="2">
        <f t="shared" si="2"/>
        <v>3715.51940732</v>
      </c>
      <c r="I15" s="4">
        <f t="shared" si="3"/>
        <v>10.179505225534246</v>
      </c>
      <c r="J15" s="15">
        <f t="shared" si="13"/>
        <v>0.142</v>
      </c>
      <c r="K15" s="3">
        <f t="shared" si="14"/>
        <v>6.05741136</v>
      </c>
      <c r="L15" s="2">
        <f t="shared" si="4"/>
        <v>3187.91565148056</v>
      </c>
      <c r="M15" s="4">
        <f t="shared" si="5"/>
        <v>8.734015483508383</v>
      </c>
      <c r="N15" s="15">
        <f t="shared" si="24"/>
        <v>0.02</v>
      </c>
      <c r="O15" s="3">
        <f t="shared" si="25"/>
        <v>5.9362631328</v>
      </c>
      <c r="P15" s="2">
        <f t="shared" si="26"/>
        <v>3124.157338450949</v>
      </c>
      <c r="Q15" s="4">
        <f t="shared" si="17"/>
        <v>8.559335173838216</v>
      </c>
      <c r="R15" s="76">
        <v>0.031</v>
      </c>
      <c r="S15" s="3">
        <f t="shared" si="18"/>
        <v>5.7522389756832</v>
      </c>
      <c r="T15" s="2">
        <f t="shared" si="19"/>
        <v>3027.308460958969</v>
      </c>
      <c r="U15" s="4">
        <f t="shared" si="7"/>
        <v>8.29399578344923</v>
      </c>
      <c r="V15" s="68">
        <f t="shared" si="20"/>
        <v>96.84887749197941</v>
      </c>
      <c r="W15" s="68">
        <f t="shared" si="21"/>
        <v>0.2653393903889847</v>
      </c>
      <c r="X15" s="76">
        <v>0.103</v>
      </c>
      <c r="Y15" s="3">
        <f t="shared" si="8"/>
        <v>5.159758361187831</v>
      </c>
      <c r="Z15" s="2">
        <f t="shared" si="9"/>
        <v>2715.495689480196</v>
      </c>
      <c r="AA15" s="4">
        <f t="shared" si="10"/>
        <v>7.439714217753961</v>
      </c>
      <c r="AB15" s="68">
        <f t="shared" si="22"/>
        <v>279.69605601646015</v>
      </c>
      <c r="AC15" s="68">
        <f t="shared" si="23"/>
        <v>0.766290564428658</v>
      </c>
    </row>
    <row r="16" spans="1:29" ht="12">
      <c r="A16" s="12" t="s">
        <v>21</v>
      </c>
      <c r="B16" s="13">
        <v>625741</v>
      </c>
      <c r="C16" s="14">
        <v>7.84</v>
      </c>
      <c r="D16" s="10">
        <f t="shared" si="0"/>
        <v>2452.90472</v>
      </c>
      <c r="E16" s="4">
        <f t="shared" si="1"/>
        <v>6.720286904109589</v>
      </c>
      <c r="F16" s="15">
        <f t="shared" si="11"/>
        <v>0.09949999999999999</v>
      </c>
      <c r="G16" s="3">
        <f t="shared" si="12"/>
        <v>7.05992</v>
      </c>
      <c r="H16" s="2">
        <f t="shared" si="2"/>
        <v>2208.84070036</v>
      </c>
      <c r="I16" s="4">
        <f t="shared" si="3"/>
        <v>6.051618357150685</v>
      </c>
      <c r="J16" s="15">
        <f t="shared" si="13"/>
        <v>0.142</v>
      </c>
      <c r="K16" s="3">
        <f t="shared" si="14"/>
        <v>6.05741136</v>
      </c>
      <c r="L16" s="2">
        <f t="shared" si="4"/>
        <v>1895.18532090888</v>
      </c>
      <c r="M16" s="4">
        <f t="shared" si="5"/>
        <v>5.192288550435287</v>
      </c>
      <c r="N16" s="15">
        <f t="shared" si="24"/>
        <v>0.02</v>
      </c>
      <c r="O16" s="3">
        <f t="shared" si="25"/>
        <v>5.9362631328</v>
      </c>
      <c r="P16" s="2">
        <f t="shared" si="26"/>
        <v>1857.2816144907024</v>
      </c>
      <c r="Q16" s="4">
        <f t="shared" si="17"/>
        <v>5.088442779426582</v>
      </c>
      <c r="R16" s="76">
        <v>0.031</v>
      </c>
      <c r="S16" s="3">
        <f t="shared" si="18"/>
        <v>5.7522389756832</v>
      </c>
      <c r="T16" s="2">
        <f t="shared" si="19"/>
        <v>1799.7058844414905</v>
      </c>
      <c r="U16" s="4">
        <f t="shared" si="7"/>
        <v>4.930701053264357</v>
      </c>
      <c r="V16" s="68">
        <f t="shared" si="20"/>
        <v>57.57573004921177</v>
      </c>
      <c r="W16" s="68">
        <f t="shared" si="21"/>
        <v>0.15774172616222404</v>
      </c>
      <c r="X16" s="76">
        <v>0.103</v>
      </c>
      <c r="Y16" s="3">
        <f t="shared" si="8"/>
        <v>5.159758361187831</v>
      </c>
      <c r="Z16" s="2">
        <f t="shared" si="9"/>
        <v>1614.3361783440173</v>
      </c>
      <c r="AA16" s="4">
        <f t="shared" si="10"/>
        <v>4.42283884477813</v>
      </c>
      <c r="AB16" s="68">
        <f t="shared" si="22"/>
        <v>166.27662636943379</v>
      </c>
      <c r="AC16" s="68">
        <f t="shared" si="23"/>
        <v>0.45555240101214733</v>
      </c>
    </row>
    <row r="17" spans="1:29" ht="12">
      <c r="A17" s="12" t="s">
        <v>22</v>
      </c>
      <c r="B17" s="13">
        <v>8001024</v>
      </c>
      <c r="C17" s="14">
        <v>7.84</v>
      </c>
      <c r="D17" s="10">
        <f t="shared" si="0"/>
        <v>31364.014079999997</v>
      </c>
      <c r="E17" s="4">
        <f t="shared" si="1"/>
        <v>85.92880569863013</v>
      </c>
      <c r="F17" s="15">
        <f t="shared" si="11"/>
        <v>0.09949999999999999</v>
      </c>
      <c r="G17" s="3">
        <f t="shared" si="12"/>
        <v>7.05992</v>
      </c>
      <c r="H17" s="2">
        <f t="shared" si="2"/>
        <v>28243.29467904</v>
      </c>
      <c r="I17" s="4">
        <f t="shared" si="3"/>
        <v>77.37888953161644</v>
      </c>
      <c r="J17" s="15">
        <f t="shared" si="13"/>
        <v>0.142</v>
      </c>
      <c r="K17" s="3">
        <f t="shared" si="14"/>
        <v>6.05741136</v>
      </c>
      <c r="L17" s="2">
        <f t="shared" si="4"/>
        <v>24232.74683461632</v>
      </c>
      <c r="M17" s="4">
        <f t="shared" si="5"/>
        <v>66.3910872181269</v>
      </c>
      <c r="N17" s="15">
        <f t="shared" si="24"/>
        <v>0.02</v>
      </c>
      <c r="O17" s="3">
        <f t="shared" si="25"/>
        <v>5.9362631328</v>
      </c>
      <c r="P17" s="2">
        <f t="shared" si="26"/>
        <v>23748.091897923994</v>
      </c>
      <c r="Q17" s="4">
        <f t="shared" si="17"/>
        <v>65.06326547376436</v>
      </c>
      <c r="R17" s="76">
        <v>0.031</v>
      </c>
      <c r="S17" s="3">
        <f t="shared" si="18"/>
        <v>5.7522389756832</v>
      </c>
      <c r="T17" s="2">
        <f t="shared" si="19"/>
        <v>23011.90104908835</v>
      </c>
      <c r="U17" s="4">
        <f t="shared" si="7"/>
        <v>63.04630424407767</v>
      </c>
      <c r="V17" s="68">
        <f t="shared" si="20"/>
        <v>736.1908488356438</v>
      </c>
      <c r="W17" s="68">
        <f t="shared" si="21"/>
        <v>2.0169612296866952</v>
      </c>
      <c r="X17" s="76">
        <v>0.103</v>
      </c>
      <c r="Y17" s="3">
        <f t="shared" si="8"/>
        <v>5.159758361187831</v>
      </c>
      <c r="Z17" s="2">
        <f t="shared" si="9"/>
        <v>20641.67524103225</v>
      </c>
      <c r="AA17" s="4">
        <f t="shared" si="10"/>
        <v>56.55253490693767</v>
      </c>
      <c r="AB17" s="68">
        <f t="shared" si="22"/>
        <v>2126.092549826322</v>
      </c>
      <c r="AC17" s="68">
        <f t="shared" si="23"/>
        <v>5.82491109541458</v>
      </c>
    </row>
    <row r="18" spans="1:29" s="16" customFormat="1" ht="12.75">
      <c r="A18" s="16" t="s">
        <v>23</v>
      </c>
      <c r="B18" s="17">
        <f>SUM(B5:B17)</f>
        <v>70591473</v>
      </c>
      <c r="C18" s="18"/>
      <c r="D18" s="17">
        <f>SUM(D5:D17)</f>
        <v>276718.57416</v>
      </c>
      <c r="E18" s="17">
        <f>SUM(E5:E17)</f>
        <v>758.133079890411</v>
      </c>
      <c r="F18" s="17"/>
      <c r="G18" s="19"/>
      <c r="H18" s="17">
        <f>SUM(H5:H17)</f>
        <v>249185.07603108</v>
      </c>
      <c r="I18" s="17">
        <f>SUM(I5:I17)</f>
        <v>682.698838441315</v>
      </c>
      <c r="J18" s="17"/>
      <c r="K18" s="19"/>
      <c r="L18" s="17">
        <f>SUM(L5:L17)</f>
        <v>213800.7952346666</v>
      </c>
      <c r="M18" s="17">
        <f>SUM(M5:M17)</f>
        <v>585.7556033826484</v>
      </c>
      <c r="N18" s="17"/>
      <c r="O18" s="17"/>
      <c r="P18" s="17">
        <f>SUM(P5:P17)</f>
        <v>209524.7793299733</v>
      </c>
      <c r="Q18" s="17">
        <f>SUM(Q5:Q17)</f>
        <v>574.0404913149954</v>
      </c>
      <c r="R18" s="76"/>
      <c r="S18" s="17"/>
      <c r="T18" s="17">
        <f>SUM(T5:T17)</f>
        <v>202026.8490208038</v>
      </c>
      <c r="U18" s="21">
        <f>SUM(U5:U17)</f>
        <v>553.498216495353</v>
      </c>
      <c r="V18" s="69">
        <f>SUM(V5:V17)</f>
        <v>7497.930309169504</v>
      </c>
      <c r="W18" s="71">
        <f>SUM(W5:W17)</f>
        <v>20.542274819642476</v>
      </c>
      <c r="X18" s="76"/>
      <c r="Y18" s="17"/>
      <c r="Z18" s="17">
        <f>SUM(Z5:Z17)</f>
        <v>181218.08357166103</v>
      </c>
      <c r="AA18" s="21">
        <f>SUM(AA5:AA17)</f>
        <v>496.4879001963317</v>
      </c>
      <c r="AB18" s="69">
        <f>SUM(AB5:AB17)</f>
        <v>18665.462607881083</v>
      </c>
      <c r="AC18" s="71">
        <f>SUM(AC5:AC17)</f>
        <v>51.138253720222146</v>
      </c>
    </row>
    <row r="19" spans="2:26" ht="12">
      <c r="B19" s="20"/>
      <c r="C19" s="14"/>
      <c r="E19" s="4"/>
      <c r="F19" s="4"/>
      <c r="G19" s="3"/>
      <c r="I19" s="4"/>
      <c r="J19" s="4"/>
      <c r="K19" s="3"/>
      <c r="M19" s="4"/>
      <c r="N19" s="4"/>
      <c r="O19" s="4"/>
      <c r="P19" s="4"/>
      <c r="Q19" s="4"/>
      <c r="S19" s="4"/>
      <c r="T19" s="4"/>
      <c r="Y19" s="4"/>
      <c r="Z19" s="4"/>
    </row>
    <row r="20" spans="1:26" ht="12">
      <c r="A20" s="8" t="s">
        <v>29</v>
      </c>
      <c r="B20" s="20"/>
      <c r="C20" s="14"/>
      <c r="E20" s="4"/>
      <c r="F20" s="4"/>
      <c r="G20" s="3"/>
      <c r="I20" s="4"/>
      <c r="J20" s="4"/>
      <c r="K20" s="3"/>
      <c r="M20" s="4"/>
      <c r="N20" s="4"/>
      <c r="O20" s="4"/>
      <c r="P20" s="4"/>
      <c r="Q20" s="4"/>
      <c r="S20" s="4"/>
      <c r="T20" s="4"/>
      <c r="Y20" s="4"/>
      <c r="Z20" s="4"/>
    </row>
    <row r="21" spans="2:26" ht="12">
      <c r="B21" s="20"/>
      <c r="C21" s="14"/>
      <c r="E21" s="4"/>
      <c r="F21" s="4"/>
      <c r="G21" s="3"/>
      <c r="I21" s="4"/>
      <c r="J21" s="4"/>
      <c r="K21" s="3"/>
      <c r="M21" s="4"/>
      <c r="N21" s="4"/>
      <c r="O21" s="4"/>
      <c r="P21" s="4"/>
      <c r="Q21" s="4"/>
      <c r="S21" s="4"/>
      <c r="T21" s="4"/>
      <c r="Y21" s="4"/>
      <c r="Z21" s="4"/>
    </row>
    <row r="22" spans="2:26" ht="12">
      <c r="B22" s="20"/>
      <c r="C22" s="14"/>
      <c r="E22" s="4"/>
      <c r="F22" s="4"/>
      <c r="G22" s="3"/>
      <c r="I22" s="4"/>
      <c r="J22" s="4"/>
      <c r="K22" s="3"/>
      <c r="M22" s="4"/>
      <c r="N22" s="4"/>
      <c r="O22" s="4"/>
      <c r="P22" s="4"/>
      <c r="Q22" s="4"/>
      <c r="S22" s="4"/>
      <c r="T22" s="4"/>
      <c r="Y22" s="4"/>
      <c r="Z22" s="4"/>
    </row>
    <row r="23" spans="2:26" ht="12">
      <c r="B23" s="20"/>
      <c r="C23" s="14"/>
      <c r="E23" s="4"/>
      <c r="F23" s="4"/>
      <c r="G23" s="3"/>
      <c r="I23" s="4"/>
      <c r="J23" s="4"/>
      <c r="K23" s="3"/>
      <c r="M23" s="4"/>
      <c r="N23" s="4"/>
      <c r="O23" s="4"/>
      <c r="P23" s="4"/>
      <c r="Q23" s="4"/>
      <c r="S23" s="4"/>
      <c r="T23" s="4"/>
      <c r="Y23" s="4"/>
      <c r="Z23" s="4"/>
    </row>
    <row r="24" spans="2:26" ht="12">
      <c r="B24" s="20"/>
      <c r="C24" s="14"/>
      <c r="E24" s="4"/>
      <c r="F24" s="4"/>
      <c r="G24" s="3"/>
      <c r="I24" s="4"/>
      <c r="J24" s="4"/>
      <c r="K24" s="3"/>
      <c r="M24" s="4"/>
      <c r="N24" s="4"/>
      <c r="O24" s="4"/>
      <c r="P24" s="4"/>
      <c r="Q24" s="4"/>
      <c r="S24" s="4"/>
      <c r="T24" s="4"/>
      <c r="Y24" s="4"/>
      <c r="Z24" s="4"/>
    </row>
    <row r="25" spans="2:26" ht="12">
      <c r="B25" s="20"/>
      <c r="C25" s="14"/>
      <c r="E25" s="4"/>
      <c r="F25" s="4"/>
      <c r="G25" s="3"/>
      <c r="I25" s="4"/>
      <c r="J25" s="4"/>
      <c r="K25" s="3"/>
      <c r="M25" s="4"/>
      <c r="N25" s="4"/>
      <c r="O25" s="4"/>
      <c r="P25" s="4"/>
      <c r="Q25" s="4"/>
      <c r="S25" s="4"/>
      <c r="T25" s="4"/>
      <c r="Y25" s="4"/>
      <c r="Z25" s="4"/>
    </row>
    <row r="26" spans="2:26" ht="12">
      <c r="B26" s="20"/>
      <c r="C26" s="14"/>
      <c r="E26" s="4"/>
      <c r="F26" s="4"/>
      <c r="G26" s="3"/>
      <c r="I26" s="4"/>
      <c r="J26" s="4"/>
      <c r="K26" s="3"/>
      <c r="M26" s="4"/>
      <c r="N26" s="4"/>
      <c r="O26" s="4"/>
      <c r="P26" s="4"/>
      <c r="Q26" s="4"/>
      <c r="S26" s="4"/>
      <c r="T26" s="4"/>
      <c r="Y26" s="4"/>
      <c r="Z26" s="4"/>
    </row>
    <row r="27" spans="2:26" ht="12">
      <c r="B27" s="20"/>
      <c r="C27" s="14"/>
      <c r="E27" s="4"/>
      <c r="F27" s="4"/>
      <c r="G27" s="3"/>
      <c r="I27" s="4"/>
      <c r="J27" s="4"/>
      <c r="K27" s="3"/>
      <c r="M27" s="4"/>
      <c r="N27" s="4"/>
      <c r="O27" s="4"/>
      <c r="P27" s="4"/>
      <c r="Q27" s="4"/>
      <c r="S27" s="4"/>
      <c r="T27" s="4"/>
      <c r="Y27" s="4"/>
      <c r="Z27" s="4"/>
    </row>
    <row r="28" spans="2:26" ht="12">
      <c r="B28" s="20"/>
      <c r="C28" s="14"/>
      <c r="E28" s="4"/>
      <c r="F28" s="4"/>
      <c r="G28" s="3"/>
      <c r="I28" s="4"/>
      <c r="J28" s="4"/>
      <c r="K28" s="3"/>
      <c r="M28" s="4"/>
      <c r="N28" s="4"/>
      <c r="O28" s="4"/>
      <c r="P28" s="4"/>
      <c r="Q28" s="4"/>
      <c r="S28" s="4"/>
      <c r="T28" s="4"/>
      <c r="Y28" s="4"/>
      <c r="Z28" s="4"/>
    </row>
    <row r="29" spans="2:26" ht="12">
      <c r="B29" s="20"/>
      <c r="C29" s="14"/>
      <c r="E29" s="4"/>
      <c r="F29" s="4"/>
      <c r="G29" s="3"/>
      <c r="I29" s="4"/>
      <c r="J29" s="4"/>
      <c r="K29" s="3"/>
      <c r="M29" s="4"/>
      <c r="N29" s="4"/>
      <c r="O29" s="4"/>
      <c r="P29" s="4"/>
      <c r="Q29" s="4"/>
      <c r="S29" s="4"/>
      <c r="T29" s="4"/>
      <c r="Y29" s="4"/>
      <c r="Z29" s="4"/>
    </row>
    <row r="30" spans="2:26" ht="12">
      <c r="B30" s="20"/>
      <c r="C30" s="14"/>
      <c r="E30" s="4"/>
      <c r="F30" s="4"/>
      <c r="G30" s="3"/>
      <c r="I30" s="4"/>
      <c r="J30" s="4"/>
      <c r="K30" s="3"/>
      <c r="M30" s="4"/>
      <c r="N30" s="4"/>
      <c r="O30" s="4"/>
      <c r="P30" s="4"/>
      <c r="Q30" s="4"/>
      <c r="S30" s="4"/>
      <c r="T30" s="4"/>
      <c r="Y30" s="4"/>
      <c r="Z30" s="4"/>
    </row>
    <row r="31" spans="2:26" ht="12">
      <c r="B31" s="20"/>
      <c r="C31" s="14"/>
      <c r="E31" s="4"/>
      <c r="F31" s="4"/>
      <c r="G31" s="3"/>
      <c r="I31" s="4"/>
      <c r="J31" s="4"/>
      <c r="K31" s="3"/>
      <c r="M31" s="4"/>
      <c r="N31" s="4"/>
      <c r="O31" s="4"/>
      <c r="P31" s="4"/>
      <c r="Q31" s="4"/>
      <c r="S31" s="4"/>
      <c r="T31" s="4"/>
      <c r="Y31" s="4"/>
      <c r="Z31" s="4"/>
    </row>
    <row r="32" spans="2:26" ht="12">
      <c r="B32" s="20"/>
      <c r="C32" s="14"/>
      <c r="E32" s="4"/>
      <c r="F32" s="4"/>
      <c r="G32" s="3"/>
      <c r="I32" s="4"/>
      <c r="J32" s="4"/>
      <c r="K32" s="3"/>
      <c r="M32" s="4"/>
      <c r="N32" s="4"/>
      <c r="O32" s="4"/>
      <c r="P32" s="4"/>
      <c r="Q32" s="4"/>
      <c r="S32" s="4"/>
      <c r="T32" s="4"/>
      <c r="Y32" s="4"/>
      <c r="Z32" s="4"/>
    </row>
    <row r="33" spans="2:26" ht="12">
      <c r="B33" s="20"/>
      <c r="C33" s="14"/>
      <c r="E33" s="4"/>
      <c r="F33" s="4"/>
      <c r="G33" s="3"/>
      <c r="I33" s="4"/>
      <c r="J33" s="4"/>
      <c r="K33" s="3"/>
      <c r="M33" s="4"/>
      <c r="N33" s="4"/>
      <c r="O33" s="4"/>
      <c r="P33" s="4"/>
      <c r="Q33" s="4"/>
      <c r="S33" s="4"/>
      <c r="T33" s="4"/>
      <c r="Y33" s="4"/>
      <c r="Z33" s="4"/>
    </row>
    <row r="34" spans="2:26" ht="12">
      <c r="B34" s="20"/>
      <c r="C34" s="14"/>
      <c r="E34" s="4"/>
      <c r="F34" s="4"/>
      <c r="G34" s="3"/>
      <c r="I34" s="4"/>
      <c r="J34" s="4"/>
      <c r="K34" s="3"/>
      <c r="M34" s="4"/>
      <c r="N34" s="4"/>
      <c r="O34" s="4"/>
      <c r="P34" s="4"/>
      <c r="Q34" s="4"/>
      <c r="S34" s="4"/>
      <c r="T34" s="4"/>
      <c r="Y34" s="4"/>
      <c r="Z34" s="4"/>
    </row>
    <row r="35" spans="2:26" ht="12">
      <c r="B35" s="20"/>
      <c r="C35" s="14"/>
      <c r="E35" s="4"/>
      <c r="F35" s="4"/>
      <c r="G35" s="3"/>
      <c r="I35" s="4"/>
      <c r="J35" s="4"/>
      <c r="K35" s="3"/>
      <c r="M35" s="4"/>
      <c r="N35" s="4"/>
      <c r="O35" s="4"/>
      <c r="P35" s="4"/>
      <c r="Q35" s="4"/>
      <c r="S35" s="4"/>
      <c r="T35" s="4"/>
      <c r="Y35" s="4"/>
      <c r="Z35" s="4"/>
    </row>
    <row r="36" spans="2:26" ht="12">
      <c r="B36" s="20"/>
      <c r="C36" s="14"/>
      <c r="E36" s="4"/>
      <c r="F36" s="4"/>
      <c r="G36" s="3"/>
      <c r="I36" s="4"/>
      <c r="J36" s="4"/>
      <c r="K36" s="3"/>
      <c r="M36" s="4"/>
      <c r="N36" s="4"/>
      <c r="O36" s="4"/>
      <c r="P36" s="4"/>
      <c r="Q36" s="4"/>
      <c r="S36" s="4"/>
      <c r="T36" s="4"/>
      <c r="Y36" s="4"/>
      <c r="Z36" s="4"/>
    </row>
    <row r="37" spans="2:26" ht="12">
      <c r="B37" s="20"/>
      <c r="C37" s="14"/>
      <c r="E37" s="4"/>
      <c r="F37" s="4"/>
      <c r="G37" s="3"/>
      <c r="I37" s="4"/>
      <c r="J37" s="4"/>
      <c r="K37" s="3"/>
      <c r="M37" s="4"/>
      <c r="N37" s="4"/>
      <c r="O37" s="4"/>
      <c r="P37" s="4"/>
      <c r="Q37" s="4"/>
      <c r="S37" s="4"/>
      <c r="T37" s="4"/>
      <c r="Y37" s="4"/>
      <c r="Z37" s="4"/>
    </row>
    <row r="38" spans="2:26" ht="12">
      <c r="B38" s="20"/>
      <c r="C38" s="14"/>
      <c r="E38" s="4"/>
      <c r="F38" s="4"/>
      <c r="G38" s="3"/>
      <c r="I38" s="4"/>
      <c r="J38" s="4"/>
      <c r="K38" s="3"/>
      <c r="M38" s="4"/>
      <c r="N38" s="4"/>
      <c r="O38" s="4"/>
      <c r="P38" s="4"/>
      <c r="Q38" s="4"/>
      <c r="S38" s="4"/>
      <c r="T38" s="4"/>
      <c r="Y38" s="4"/>
      <c r="Z38" s="4"/>
    </row>
    <row r="39" spans="2:26" ht="12">
      <c r="B39" s="20"/>
      <c r="C39" s="14"/>
      <c r="E39" s="4"/>
      <c r="F39" s="4"/>
      <c r="G39" s="3"/>
      <c r="I39" s="4"/>
      <c r="J39" s="4"/>
      <c r="K39" s="3"/>
      <c r="M39" s="4"/>
      <c r="N39" s="4"/>
      <c r="O39" s="4"/>
      <c r="P39" s="4"/>
      <c r="Q39" s="4"/>
      <c r="S39" s="4"/>
      <c r="T39" s="4"/>
      <c r="Y39" s="4"/>
      <c r="Z39" s="4"/>
    </row>
    <row r="40" spans="2:26" ht="12">
      <c r="B40" s="20"/>
      <c r="C40" s="14"/>
      <c r="E40" s="4"/>
      <c r="F40" s="4"/>
      <c r="G40" s="3"/>
      <c r="I40" s="4"/>
      <c r="J40" s="4"/>
      <c r="K40" s="3"/>
      <c r="M40" s="4"/>
      <c r="N40" s="4"/>
      <c r="O40" s="4"/>
      <c r="P40" s="4"/>
      <c r="Q40" s="4"/>
      <c r="S40" s="4"/>
      <c r="T40" s="4"/>
      <c r="Y40" s="4"/>
      <c r="Z40" s="4"/>
    </row>
    <row r="41" spans="2:26" ht="12">
      <c r="B41" s="20"/>
      <c r="C41" s="14"/>
      <c r="E41" s="4"/>
      <c r="F41" s="4"/>
      <c r="G41" s="3"/>
      <c r="I41" s="4"/>
      <c r="J41" s="4"/>
      <c r="K41" s="3"/>
      <c r="M41" s="4"/>
      <c r="N41" s="4"/>
      <c r="O41" s="4"/>
      <c r="P41" s="4"/>
      <c r="Q41" s="4"/>
      <c r="S41" s="4"/>
      <c r="T41" s="4"/>
      <c r="Y41" s="4"/>
      <c r="Z41" s="4"/>
    </row>
    <row r="42" spans="2:26" ht="12">
      <c r="B42" s="20"/>
      <c r="C42" s="14"/>
      <c r="E42" s="4"/>
      <c r="F42" s="4"/>
      <c r="G42" s="3"/>
      <c r="I42" s="4"/>
      <c r="J42" s="4"/>
      <c r="K42" s="3"/>
      <c r="M42" s="4"/>
      <c r="N42" s="4"/>
      <c r="O42" s="4"/>
      <c r="P42" s="4"/>
      <c r="Q42" s="4"/>
      <c r="S42" s="4"/>
      <c r="T42" s="4"/>
      <c r="Y42" s="4"/>
      <c r="Z42" s="4"/>
    </row>
    <row r="43" spans="2:26" ht="12">
      <c r="B43" s="20"/>
      <c r="C43" s="14"/>
      <c r="E43" s="4"/>
      <c r="F43" s="4"/>
      <c r="G43" s="3"/>
      <c r="I43" s="4"/>
      <c r="J43" s="4"/>
      <c r="K43" s="3"/>
      <c r="M43" s="4"/>
      <c r="N43" s="4"/>
      <c r="O43" s="4"/>
      <c r="P43" s="4"/>
      <c r="Q43" s="4"/>
      <c r="S43" s="4"/>
      <c r="T43" s="4"/>
      <c r="Y43" s="4"/>
      <c r="Z43" s="4"/>
    </row>
    <row r="44" spans="2:26" ht="12">
      <c r="B44" s="20"/>
      <c r="C44" s="14"/>
      <c r="E44" s="4"/>
      <c r="F44" s="4"/>
      <c r="G44" s="3"/>
      <c r="I44" s="4"/>
      <c r="J44" s="4"/>
      <c r="K44" s="3"/>
      <c r="M44" s="4"/>
      <c r="N44" s="4"/>
      <c r="O44" s="4"/>
      <c r="P44" s="4"/>
      <c r="Q44" s="4"/>
      <c r="S44" s="4"/>
      <c r="T44" s="4"/>
      <c r="Y44" s="4"/>
      <c r="Z44" s="4"/>
    </row>
    <row r="45" spans="2:26" ht="12">
      <c r="B45" s="20"/>
      <c r="C45" s="14"/>
      <c r="E45" s="4"/>
      <c r="F45" s="4"/>
      <c r="G45" s="3"/>
      <c r="I45" s="4"/>
      <c r="J45" s="4"/>
      <c r="K45" s="3"/>
      <c r="M45" s="4"/>
      <c r="N45" s="4"/>
      <c r="O45" s="4"/>
      <c r="P45" s="4"/>
      <c r="Q45" s="4"/>
      <c r="S45" s="4"/>
      <c r="T45" s="4"/>
      <c r="Y45" s="4"/>
      <c r="Z45" s="4"/>
    </row>
    <row r="46" spans="2:26" ht="12">
      <c r="B46" s="20"/>
      <c r="C46" s="14"/>
      <c r="E46" s="4"/>
      <c r="F46" s="4"/>
      <c r="G46" s="3"/>
      <c r="I46" s="4"/>
      <c r="J46" s="4"/>
      <c r="K46" s="3"/>
      <c r="M46" s="4"/>
      <c r="N46" s="4"/>
      <c r="O46" s="4"/>
      <c r="P46" s="4"/>
      <c r="Q46" s="4"/>
      <c r="S46" s="4"/>
      <c r="T46" s="4"/>
      <c r="Y46" s="4"/>
      <c r="Z46" s="4"/>
    </row>
    <row r="47" spans="2:26" ht="12">
      <c r="B47" s="20"/>
      <c r="C47" s="14"/>
      <c r="E47" s="4"/>
      <c r="F47" s="4"/>
      <c r="G47" s="3"/>
      <c r="I47" s="4"/>
      <c r="J47" s="4"/>
      <c r="K47" s="3"/>
      <c r="M47" s="4"/>
      <c r="N47" s="4"/>
      <c r="O47" s="4"/>
      <c r="P47" s="4"/>
      <c r="Q47" s="4"/>
      <c r="S47" s="4"/>
      <c r="T47" s="4"/>
      <c r="Y47" s="4"/>
      <c r="Z47" s="4"/>
    </row>
    <row r="48" spans="2:26" ht="12">
      <c r="B48" s="20"/>
      <c r="C48" s="14"/>
      <c r="E48" s="4"/>
      <c r="F48" s="4"/>
      <c r="G48" s="3"/>
      <c r="I48" s="4"/>
      <c r="J48" s="4"/>
      <c r="K48" s="3"/>
      <c r="M48" s="4"/>
      <c r="N48" s="4"/>
      <c r="O48" s="4"/>
      <c r="P48" s="4"/>
      <c r="Q48" s="4"/>
      <c r="S48" s="4"/>
      <c r="T48" s="4"/>
      <c r="Y48" s="4"/>
      <c r="Z48" s="4"/>
    </row>
  </sheetData>
  <sheetProtection/>
  <printOptions gridLines="1"/>
  <pageMargins left="0.25" right="0.25" top="0.5" bottom="0.5" header="0.5" footer="0.5"/>
  <pageSetup horizontalDpi="600" verticalDpi="600" orientation="landscape" r:id="rId1"/>
  <ignoredErrors>
    <ignoredError sqref="Q18 B18:M1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C48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IV2"/>
    </sheetView>
  </sheetViews>
  <sheetFormatPr defaultColWidth="12.57421875" defaultRowHeight="12.75"/>
  <cols>
    <col min="1" max="1" width="18.7109375" style="8" customWidth="1"/>
    <col min="2" max="2" width="12.28125" style="8" customWidth="1"/>
    <col min="3" max="3" width="11.57421875" style="9" customWidth="1"/>
    <col min="4" max="4" width="9.28125" style="10" customWidth="1"/>
    <col min="5" max="5" width="9.00390625" style="11" customWidth="1"/>
    <col min="6" max="6" width="9.7109375" style="11" customWidth="1"/>
    <col min="7" max="7" width="11.421875" style="8" customWidth="1"/>
    <col min="8" max="8" width="8.140625" style="2" customWidth="1"/>
    <col min="9" max="9" width="9.421875" style="8" customWidth="1"/>
    <col min="10" max="10" width="10.28125" style="8" customWidth="1"/>
    <col min="11" max="11" width="11.421875" style="8" customWidth="1"/>
    <col min="12" max="12" width="9.421875" style="2" customWidth="1"/>
    <col min="13" max="17" width="9.28125" style="8" customWidth="1"/>
    <col min="18" max="18" width="9.7109375" style="70" customWidth="1"/>
    <col min="19" max="20" width="9.28125" style="8" customWidth="1"/>
    <col min="21" max="21" width="9.57421875" style="5" customWidth="1"/>
    <col min="22" max="22" width="10.00390625" style="8" customWidth="1"/>
    <col min="23" max="23" width="10.28125" style="5" customWidth="1"/>
    <col min="24" max="24" width="9.7109375" style="70" customWidth="1"/>
    <col min="25" max="26" width="9.28125" style="8" customWidth="1"/>
    <col min="27" max="27" width="9.57421875" style="5" customWidth="1"/>
    <col min="28" max="28" width="10.00390625" style="8" customWidth="1"/>
    <col min="29" max="29" width="10.28125" style="5" customWidth="1"/>
    <col min="30" max="16384" width="12.57421875" style="8" customWidth="1"/>
  </cols>
  <sheetData>
    <row r="1" ht="12.75">
      <c r="A1" s="7" t="s">
        <v>143</v>
      </c>
    </row>
    <row r="2" spans="1:20" s="81" customFormat="1" ht="12.75">
      <c r="A2" s="79"/>
      <c r="B2" s="80"/>
      <c r="I2" s="82"/>
      <c r="J2" s="80"/>
      <c r="Q2" s="83"/>
      <c r="R2" s="83"/>
      <c r="S2" s="84"/>
      <c r="T2" s="84"/>
    </row>
    <row r="3" ht="12.75">
      <c r="A3" s="78">
        <v>42549</v>
      </c>
    </row>
    <row r="4" spans="1:29" s="72" customFormat="1" ht="76.5">
      <c r="A4" s="72" t="s">
        <v>24</v>
      </c>
      <c r="B4" s="72" t="s">
        <v>44</v>
      </c>
      <c r="C4" s="72" t="s">
        <v>25</v>
      </c>
      <c r="D4" s="73" t="s">
        <v>26</v>
      </c>
      <c r="E4" s="72" t="s">
        <v>27</v>
      </c>
      <c r="F4" s="72" t="s">
        <v>28</v>
      </c>
      <c r="G4" s="72" t="s">
        <v>116</v>
      </c>
      <c r="H4" s="73" t="s">
        <v>119</v>
      </c>
      <c r="I4" s="72" t="s">
        <v>120</v>
      </c>
      <c r="J4" s="72" t="s">
        <v>122</v>
      </c>
      <c r="K4" s="72" t="s">
        <v>117</v>
      </c>
      <c r="L4" s="73" t="s">
        <v>118</v>
      </c>
      <c r="M4" s="72" t="s">
        <v>121</v>
      </c>
      <c r="N4" s="72" t="s">
        <v>123</v>
      </c>
      <c r="O4" s="72" t="s">
        <v>124</v>
      </c>
      <c r="P4" s="73" t="s">
        <v>125</v>
      </c>
      <c r="Q4" s="72" t="s">
        <v>126</v>
      </c>
      <c r="R4" s="75" t="s">
        <v>127</v>
      </c>
      <c r="S4" s="72" t="s">
        <v>124</v>
      </c>
      <c r="T4" s="73" t="s">
        <v>136</v>
      </c>
      <c r="U4" s="74" t="s">
        <v>129</v>
      </c>
      <c r="V4" s="74" t="s">
        <v>130</v>
      </c>
      <c r="W4" s="74" t="s">
        <v>128</v>
      </c>
      <c r="X4" s="75" t="s">
        <v>131</v>
      </c>
      <c r="Y4" s="72" t="s">
        <v>132</v>
      </c>
      <c r="Z4" s="73" t="s">
        <v>136</v>
      </c>
      <c r="AA4" s="74" t="s">
        <v>133</v>
      </c>
      <c r="AB4" s="74" t="s">
        <v>135</v>
      </c>
      <c r="AC4" s="74" t="s">
        <v>134</v>
      </c>
    </row>
    <row r="5" spans="1:29" ht="12">
      <c r="A5" s="12" t="s">
        <v>10</v>
      </c>
      <c r="B5" s="13">
        <v>3574097</v>
      </c>
      <c r="C5" s="14">
        <v>7.84</v>
      </c>
      <c r="D5" s="10">
        <f aca="true" t="shared" si="0" ref="D5:D17">(C5/2000)*B5</f>
        <v>14010.46024</v>
      </c>
      <c r="E5" s="4">
        <f aca="true" t="shared" si="1" ref="E5:E17">D5/365</f>
        <v>38.38482257534247</v>
      </c>
      <c r="F5" s="15">
        <f>9.95/100</f>
        <v>0.09949999999999999</v>
      </c>
      <c r="G5" s="3">
        <f>C5-(C5*F5)</f>
        <v>7.05992</v>
      </c>
      <c r="H5" s="2">
        <f aca="true" t="shared" si="2" ref="H5:H17">(G5/2000)*B5</f>
        <v>12616.41944612</v>
      </c>
      <c r="I5" s="4">
        <f aca="true" t="shared" si="3" ref="I5:I17">H5/365</f>
        <v>34.56553272909589</v>
      </c>
      <c r="J5" s="15">
        <f>14.2/100</f>
        <v>0.142</v>
      </c>
      <c r="K5" s="3">
        <f>G5-(G5*J5)</f>
        <v>6.05741136</v>
      </c>
      <c r="L5" s="2">
        <f aca="true" t="shared" si="4" ref="L5:L17">(K5/2000)*B5</f>
        <v>10824.88788477096</v>
      </c>
      <c r="M5" s="4">
        <f aca="true" t="shared" si="5" ref="M5:M17">L5/365</f>
        <v>29.657227081564276</v>
      </c>
      <c r="N5" s="15">
        <f aca="true" t="shared" si="6" ref="N5:N17">2/100</f>
        <v>0.02</v>
      </c>
      <c r="O5" s="3">
        <f>K5-(K5*N5)</f>
        <v>5.9362631328</v>
      </c>
      <c r="P5" s="2">
        <f>(O5/2000)*B5</f>
        <v>10608.390127075541</v>
      </c>
      <c r="Q5" s="4">
        <f>P5/365</f>
        <v>29.06408253993299</v>
      </c>
      <c r="R5" s="76">
        <v>0.047</v>
      </c>
      <c r="S5" s="3">
        <f>O5-(O5*R5)</f>
        <v>5.6572587655583995</v>
      </c>
      <c r="T5" s="2">
        <f>(S5/2000)*B5</f>
        <v>10109.79579110299</v>
      </c>
      <c r="U5" s="4">
        <f aca="true" t="shared" si="7" ref="U5:U17">T5/365</f>
        <v>27.698070660556137</v>
      </c>
      <c r="V5" s="68">
        <f>P5*$R5</f>
        <v>498.5943359725504</v>
      </c>
      <c r="W5" s="68">
        <f>Q5*$R5</f>
        <v>1.3660118793768505</v>
      </c>
      <c r="X5" s="76">
        <v>0.103</v>
      </c>
      <c r="Y5" s="3">
        <f aca="true" t="shared" si="8" ref="Y5:Y17">S5-(S5*X5)</f>
        <v>5.074561112705885</v>
      </c>
      <c r="Z5" s="2">
        <f aca="true" t="shared" si="9" ref="Z5:Z17">(Y5/2000)*B5</f>
        <v>9068.486824619382</v>
      </c>
      <c r="AA5" s="4">
        <f aca="true" t="shared" si="10" ref="AA5:AA17">Z5/365</f>
        <v>24.845169382518854</v>
      </c>
      <c r="AB5" s="68">
        <f>Z5*X5</f>
        <v>934.0541429357963</v>
      </c>
      <c r="AC5" s="68">
        <f>AA5*X5</f>
        <v>2.5590524463994417</v>
      </c>
    </row>
    <row r="6" spans="1:29" ht="12">
      <c r="A6" s="12" t="s">
        <v>11</v>
      </c>
      <c r="B6" s="13">
        <v>897934</v>
      </c>
      <c r="C6" s="14">
        <v>7.84</v>
      </c>
      <c r="D6" s="10">
        <f t="shared" si="0"/>
        <v>3519.90128</v>
      </c>
      <c r="E6" s="4">
        <f t="shared" si="1"/>
        <v>9.643565150684932</v>
      </c>
      <c r="F6" s="15">
        <f aca="true" t="shared" si="11" ref="F6:F17">9.95/100</f>
        <v>0.09949999999999999</v>
      </c>
      <c r="G6" s="3">
        <f aca="true" t="shared" si="12" ref="G6:G17">C6-(C6*F6)</f>
        <v>7.05992</v>
      </c>
      <c r="H6" s="2">
        <f t="shared" si="2"/>
        <v>3169.67110264</v>
      </c>
      <c r="I6" s="4">
        <f t="shared" si="3"/>
        <v>8.68403041819178</v>
      </c>
      <c r="J6" s="15">
        <f aca="true" t="shared" si="13" ref="J6:J17">14.2/100</f>
        <v>0.142</v>
      </c>
      <c r="K6" s="3">
        <f aca="true" t="shared" si="14" ref="K6:K17">G6-(G6*J6)</f>
        <v>6.05741136</v>
      </c>
      <c r="L6" s="2">
        <f t="shared" si="4"/>
        <v>2719.57780606512</v>
      </c>
      <c r="M6" s="4">
        <f t="shared" si="5"/>
        <v>7.4508980988085485</v>
      </c>
      <c r="N6" s="15">
        <f t="shared" si="6"/>
        <v>0.02</v>
      </c>
      <c r="O6" s="3">
        <f aca="true" t="shared" si="15" ref="O6:O17">K6-(K6*N6)</f>
        <v>5.9362631328</v>
      </c>
      <c r="P6" s="2">
        <f aca="true" t="shared" si="16" ref="P6:P17">(O6/2000)*B6</f>
        <v>2665.1862499438175</v>
      </c>
      <c r="Q6" s="4">
        <f aca="true" t="shared" si="17" ref="Q6:Q17">P6/365</f>
        <v>7.301880136832377</v>
      </c>
      <c r="R6" s="76">
        <v>0.047</v>
      </c>
      <c r="S6" s="3">
        <f aca="true" t="shared" si="18" ref="S6:S17">O6-(O6*R6)</f>
        <v>5.6572587655583995</v>
      </c>
      <c r="T6" s="2">
        <f aca="true" t="shared" si="19" ref="T6:T17">(S6/2000)*B6</f>
        <v>2539.9224961964583</v>
      </c>
      <c r="U6" s="4">
        <f t="shared" si="7"/>
        <v>6.958691770401256</v>
      </c>
      <c r="V6" s="68">
        <f aca="true" t="shared" si="20" ref="V6:W17">P6*$R6</f>
        <v>125.26375374735943</v>
      </c>
      <c r="W6" s="68">
        <f t="shared" si="20"/>
        <v>0.3431883664311217</v>
      </c>
      <c r="X6" s="76">
        <v>0.103</v>
      </c>
      <c r="Y6" s="3">
        <f t="shared" si="8"/>
        <v>5.074561112705885</v>
      </c>
      <c r="Z6" s="2">
        <f t="shared" si="9"/>
        <v>2278.310479088223</v>
      </c>
      <c r="AA6" s="4">
        <f t="shared" si="10"/>
        <v>6.241946518049926</v>
      </c>
      <c r="AB6" s="68">
        <f aca="true" t="shared" si="21" ref="AB6:AB17">Z6*X6</f>
        <v>234.66597934608697</v>
      </c>
      <c r="AC6" s="68">
        <f aca="true" t="shared" si="22" ref="AC6:AC17">AA6*X6</f>
        <v>0.6429204913591423</v>
      </c>
    </row>
    <row r="7" spans="1:29" ht="12">
      <c r="A7" s="12" t="s">
        <v>12</v>
      </c>
      <c r="B7" s="13">
        <v>601723</v>
      </c>
      <c r="C7" s="14">
        <v>7.84</v>
      </c>
      <c r="D7" s="10">
        <f t="shared" si="0"/>
        <v>2358.75416</v>
      </c>
      <c r="E7" s="4">
        <f t="shared" si="1"/>
        <v>6.462340164383561</v>
      </c>
      <c r="F7" s="15">
        <f t="shared" si="11"/>
        <v>0.09949999999999999</v>
      </c>
      <c r="G7" s="3">
        <f t="shared" si="12"/>
        <v>7.05992</v>
      </c>
      <c r="H7" s="2">
        <f t="shared" si="2"/>
        <v>2124.05812108</v>
      </c>
      <c r="I7" s="4">
        <f t="shared" si="3"/>
        <v>5.819337318027397</v>
      </c>
      <c r="J7" s="15">
        <f t="shared" si="13"/>
        <v>0.142</v>
      </c>
      <c r="K7" s="3">
        <f t="shared" si="14"/>
        <v>6.05741136</v>
      </c>
      <c r="L7" s="2">
        <f t="shared" si="4"/>
        <v>1822.44186788664</v>
      </c>
      <c r="M7" s="4">
        <f t="shared" si="5"/>
        <v>4.992991418867507</v>
      </c>
      <c r="N7" s="15">
        <f t="shared" si="6"/>
        <v>0.02</v>
      </c>
      <c r="O7" s="3">
        <f t="shared" si="15"/>
        <v>5.9362631328</v>
      </c>
      <c r="P7" s="2">
        <f t="shared" si="16"/>
        <v>1785.9930305289072</v>
      </c>
      <c r="Q7" s="4">
        <f t="shared" si="17"/>
        <v>4.893131590490157</v>
      </c>
      <c r="R7" s="76">
        <v>0.047</v>
      </c>
      <c r="S7" s="3">
        <f t="shared" si="18"/>
        <v>5.6572587655583995</v>
      </c>
      <c r="T7" s="2">
        <f t="shared" si="19"/>
        <v>1702.0513580940485</v>
      </c>
      <c r="U7" s="4">
        <f t="shared" si="7"/>
        <v>4.663154405737119</v>
      </c>
      <c r="V7" s="68">
        <f t="shared" si="20"/>
        <v>83.94167243485863</v>
      </c>
      <c r="W7" s="68">
        <f t="shared" si="20"/>
        <v>0.22997718475303736</v>
      </c>
      <c r="X7" s="76">
        <v>0.103</v>
      </c>
      <c r="Y7" s="3">
        <f t="shared" si="8"/>
        <v>5.074561112705885</v>
      </c>
      <c r="Z7" s="2">
        <f t="shared" si="9"/>
        <v>1526.7400682103614</v>
      </c>
      <c r="AA7" s="4">
        <f t="shared" si="10"/>
        <v>4.182849501946196</v>
      </c>
      <c r="AB7" s="68">
        <f t="shared" si="21"/>
        <v>157.2542270256672</v>
      </c>
      <c r="AC7" s="68">
        <f t="shared" si="22"/>
        <v>0.4308334987004581</v>
      </c>
    </row>
    <row r="8" spans="1:29" ht="12">
      <c r="A8" s="12" t="s">
        <v>13</v>
      </c>
      <c r="B8" s="13">
        <v>1328361</v>
      </c>
      <c r="C8" s="14">
        <v>7.84</v>
      </c>
      <c r="D8" s="10">
        <f t="shared" si="0"/>
        <v>5207.17512</v>
      </c>
      <c r="E8" s="4">
        <f t="shared" si="1"/>
        <v>14.266233205479452</v>
      </c>
      <c r="F8" s="15">
        <f t="shared" si="11"/>
        <v>0.09949999999999999</v>
      </c>
      <c r="G8" s="3">
        <f t="shared" si="12"/>
        <v>7.05992</v>
      </c>
      <c r="H8" s="2">
        <f t="shared" si="2"/>
        <v>4689.06119556</v>
      </c>
      <c r="I8" s="4">
        <f t="shared" si="3"/>
        <v>12.846743001534247</v>
      </c>
      <c r="J8" s="15">
        <f t="shared" si="13"/>
        <v>0.142</v>
      </c>
      <c r="K8" s="3">
        <f t="shared" si="14"/>
        <v>6.05741136</v>
      </c>
      <c r="L8" s="2">
        <f t="shared" si="4"/>
        <v>4023.21450579048</v>
      </c>
      <c r="M8" s="4">
        <f t="shared" si="5"/>
        <v>11.022505495316384</v>
      </c>
      <c r="N8" s="15">
        <f t="shared" si="6"/>
        <v>0.02</v>
      </c>
      <c r="O8" s="3">
        <f t="shared" si="15"/>
        <v>5.9362631328</v>
      </c>
      <c r="P8" s="2">
        <f t="shared" si="16"/>
        <v>3942.7502156746705</v>
      </c>
      <c r="Q8" s="4">
        <f t="shared" si="17"/>
        <v>10.802055385410057</v>
      </c>
      <c r="R8" s="76">
        <v>0.047</v>
      </c>
      <c r="S8" s="3">
        <f t="shared" si="18"/>
        <v>5.6572587655583995</v>
      </c>
      <c r="T8" s="2">
        <f t="shared" si="19"/>
        <v>3757.4409555379607</v>
      </c>
      <c r="U8" s="4">
        <f t="shared" si="7"/>
        <v>10.294358782295783</v>
      </c>
      <c r="V8" s="68">
        <f t="shared" si="20"/>
        <v>185.30926013670953</v>
      </c>
      <c r="W8" s="68">
        <f t="shared" si="20"/>
        <v>0.5076966031142727</v>
      </c>
      <c r="X8" s="76">
        <v>0.103</v>
      </c>
      <c r="Y8" s="3">
        <f t="shared" si="8"/>
        <v>5.074561112705885</v>
      </c>
      <c r="Z8" s="2">
        <f t="shared" si="9"/>
        <v>3370.4245371175507</v>
      </c>
      <c r="AA8" s="4">
        <f t="shared" si="10"/>
        <v>9.234039827719316</v>
      </c>
      <c r="AB8" s="68">
        <f t="shared" si="21"/>
        <v>347.1537273231077</v>
      </c>
      <c r="AC8" s="68">
        <f t="shared" si="22"/>
        <v>0.9511061022550895</v>
      </c>
    </row>
    <row r="9" spans="1:29" ht="12">
      <c r="A9" s="12" t="s">
        <v>14</v>
      </c>
      <c r="B9" s="13">
        <v>5773552</v>
      </c>
      <c r="C9" s="14">
        <v>7.84</v>
      </c>
      <c r="D9" s="10">
        <f t="shared" si="0"/>
        <v>22632.32384</v>
      </c>
      <c r="E9" s="4">
        <f t="shared" si="1"/>
        <v>62.00636668493151</v>
      </c>
      <c r="F9" s="15">
        <f t="shared" si="11"/>
        <v>0.09949999999999999</v>
      </c>
      <c r="G9" s="3">
        <f t="shared" si="12"/>
        <v>7.05992</v>
      </c>
      <c r="H9" s="2">
        <f t="shared" si="2"/>
        <v>20380.40761792</v>
      </c>
      <c r="I9" s="4">
        <f t="shared" si="3"/>
        <v>55.83673319978082</v>
      </c>
      <c r="J9" s="15">
        <f t="shared" si="13"/>
        <v>0.142</v>
      </c>
      <c r="K9" s="3">
        <f t="shared" si="14"/>
        <v>6.05741136</v>
      </c>
      <c r="L9" s="2">
        <f t="shared" si="4"/>
        <v>17486.38973617536</v>
      </c>
      <c r="M9" s="4">
        <f t="shared" si="5"/>
        <v>47.907917085411945</v>
      </c>
      <c r="N9" s="15">
        <f t="shared" si="6"/>
        <v>0.02</v>
      </c>
      <c r="O9" s="3">
        <f t="shared" si="15"/>
        <v>5.9362631328</v>
      </c>
      <c r="P9" s="2">
        <f t="shared" si="16"/>
        <v>17136.661941451854</v>
      </c>
      <c r="Q9" s="4">
        <f t="shared" si="17"/>
        <v>46.94975874370371</v>
      </c>
      <c r="R9" s="76">
        <v>0.047</v>
      </c>
      <c r="S9" s="3">
        <f t="shared" si="18"/>
        <v>5.6572587655583995</v>
      </c>
      <c r="T9" s="2">
        <f t="shared" si="19"/>
        <v>16331.238830203614</v>
      </c>
      <c r="U9" s="4">
        <f t="shared" si="7"/>
        <v>44.74312008274963</v>
      </c>
      <c r="V9" s="68">
        <f t="shared" si="20"/>
        <v>805.4231112482371</v>
      </c>
      <c r="W9" s="68">
        <f t="shared" si="20"/>
        <v>2.2066386609540745</v>
      </c>
      <c r="X9" s="76">
        <v>0.103</v>
      </c>
      <c r="Y9" s="3">
        <f t="shared" si="8"/>
        <v>5.074561112705885</v>
      </c>
      <c r="Z9" s="2">
        <f t="shared" si="9"/>
        <v>14649.121230692643</v>
      </c>
      <c r="AA9" s="4">
        <f t="shared" si="10"/>
        <v>40.13457871422642</v>
      </c>
      <c r="AB9" s="68">
        <f t="shared" si="21"/>
        <v>1508.8594867613422</v>
      </c>
      <c r="AC9" s="68">
        <f t="shared" si="22"/>
        <v>4.133861607565321</v>
      </c>
    </row>
    <row r="10" spans="1:29" ht="12">
      <c r="A10" s="12" t="s">
        <v>15</v>
      </c>
      <c r="B10" s="13">
        <v>6547629</v>
      </c>
      <c r="C10" s="14">
        <v>7.84</v>
      </c>
      <c r="D10" s="10">
        <f t="shared" si="0"/>
        <v>25666.70568</v>
      </c>
      <c r="E10" s="4">
        <f t="shared" si="1"/>
        <v>70.31974158904109</v>
      </c>
      <c r="F10" s="15">
        <f t="shared" si="11"/>
        <v>0.09949999999999999</v>
      </c>
      <c r="G10" s="3">
        <f t="shared" si="12"/>
        <v>7.05992</v>
      </c>
      <c r="H10" s="2">
        <f t="shared" si="2"/>
        <v>23112.86846484</v>
      </c>
      <c r="I10" s="4">
        <f t="shared" si="3"/>
        <v>63.32292730093151</v>
      </c>
      <c r="J10" s="15">
        <f t="shared" si="13"/>
        <v>0.142</v>
      </c>
      <c r="K10" s="3">
        <f t="shared" si="14"/>
        <v>6.05741136</v>
      </c>
      <c r="L10" s="2">
        <f t="shared" si="4"/>
        <v>19830.84114283272</v>
      </c>
      <c r="M10" s="4">
        <f t="shared" si="5"/>
        <v>54.33107162419923</v>
      </c>
      <c r="N10" s="15">
        <f t="shared" si="6"/>
        <v>0.02</v>
      </c>
      <c r="O10" s="3">
        <f t="shared" si="15"/>
        <v>5.9362631328</v>
      </c>
      <c r="P10" s="2">
        <f t="shared" si="16"/>
        <v>19434.224319976067</v>
      </c>
      <c r="Q10" s="4">
        <f t="shared" si="17"/>
        <v>53.24445019171525</v>
      </c>
      <c r="R10" s="76">
        <v>0.047</v>
      </c>
      <c r="S10" s="3">
        <f t="shared" si="18"/>
        <v>5.6572587655583995</v>
      </c>
      <c r="T10" s="2">
        <f t="shared" si="19"/>
        <v>18520.81577693719</v>
      </c>
      <c r="U10" s="4">
        <f t="shared" si="7"/>
        <v>50.74196103270463</v>
      </c>
      <c r="V10" s="68">
        <f t="shared" si="20"/>
        <v>913.4085430388751</v>
      </c>
      <c r="W10" s="68">
        <f t="shared" si="20"/>
        <v>2.502489159010617</v>
      </c>
      <c r="X10" s="76">
        <v>0.103</v>
      </c>
      <c r="Y10" s="3">
        <f t="shared" si="8"/>
        <v>5.074561112705885</v>
      </c>
      <c r="Z10" s="2">
        <f t="shared" si="9"/>
        <v>16613.171751912658</v>
      </c>
      <c r="AA10" s="4">
        <f t="shared" si="10"/>
        <v>45.51553904633605</v>
      </c>
      <c r="AB10" s="68">
        <f t="shared" si="21"/>
        <v>1711.1566904470037</v>
      </c>
      <c r="AC10" s="68">
        <f t="shared" si="22"/>
        <v>4.688100521772613</v>
      </c>
    </row>
    <row r="11" spans="1:29" ht="12">
      <c r="A11" s="12" t="s">
        <v>16</v>
      </c>
      <c r="B11" s="13">
        <v>1316470</v>
      </c>
      <c r="C11" s="14">
        <v>7.84</v>
      </c>
      <c r="D11" s="10">
        <f t="shared" si="0"/>
        <v>5160.5624</v>
      </c>
      <c r="E11" s="4">
        <f t="shared" si="1"/>
        <v>14.138527123287671</v>
      </c>
      <c r="F11" s="15">
        <f t="shared" si="11"/>
        <v>0.09949999999999999</v>
      </c>
      <c r="G11" s="3">
        <f t="shared" si="12"/>
        <v>7.05992</v>
      </c>
      <c r="H11" s="2">
        <f t="shared" si="2"/>
        <v>4647.0864412</v>
      </c>
      <c r="I11" s="4">
        <f t="shared" si="3"/>
        <v>12.731743674520548</v>
      </c>
      <c r="J11" s="15">
        <f t="shared" si="13"/>
        <v>0.142</v>
      </c>
      <c r="K11" s="3">
        <f t="shared" si="14"/>
        <v>6.05741136</v>
      </c>
      <c r="L11" s="2">
        <f t="shared" si="4"/>
        <v>3987.2001665496</v>
      </c>
      <c r="M11" s="4">
        <f t="shared" si="5"/>
        <v>10.92383607273863</v>
      </c>
      <c r="N11" s="15">
        <f t="shared" si="6"/>
        <v>0.02</v>
      </c>
      <c r="O11" s="3">
        <f t="shared" si="15"/>
        <v>5.9362631328</v>
      </c>
      <c r="P11" s="2">
        <f t="shared" si="16"/>
        <v>3907.456163218608</v>
      </c>
      <c r="Q11" s="4">
        <f t="shared" si="17"/>
        <v>10.705359351283857</v>
      </c>
      <c r="R11" s="76">
        <v>0.047</v>
      </c>
      <c r="S11" s="3">
        <f t="shared" si="18"/>
        <v>5.6572587655583995</v>
      </c>
      <c r="T11" s="2">
        <f t="shared" si="19"/>
        <v>3723.8057235473334</v>
      </c>
      <c r="U11" s="4">
        <f t="shared" si="7"/>
        <v>10.202207461773517</v>
      </c>
      <c r="V11" s="68">
        <f t="shared" si="20"/>
        <v>183.65043967127457</v>
      </c>
      <c r="W11" s="68">
        <f t="shared" si="20"/>
        <v>0.5031518895103413</v>
      </c>
      <c r="X11" s="76">
        <v>0.103</v>
      </c>
      <c r="Y11" s="3">
        <f t="shared" si="8"/>
        <v>5.074561112705885</v>
      </c>
      <c r="Z11" s="2">
        <f t="shared" si="9"/>
        <v>3340.253734021958</v>
      </c>
      <c r="AA11" s="4">
        <f t="shared" si="10"/>
        <v>9.151380093210843</v>
      </c>
      <c r="AB11" s="68">
        <f t="shared" si="21"/>
        <v>344.0461346042616</v>
      </c>
      <c r="AC11" s="68">
        <f t="shared" si="22"/>
        <v>0.9425921496007168</v>
      </c>
    </row>
    <row r="12" spans="1:29" ht="12">
      <c r="A12" s="12" t="s">
        <v>17</v>
      </c>
      <c r="B12" s="13">
        <v>8791894</v>
      </c>
      <c r="C12" s="14">
        <v>7.84</v>
      </c>
      <c r="D12" s="10">
        <f t="shared" si="0"/>
        <v>34464.22448</v>
      </c>
      <c r="E12" s="4">
        <f t="shared" si="1"/>
        <v>94.4225328219178</v>
      </c>
      <c r="F12" s="15">
        <f t="shared" si="11"/>
        <v>0.09949999999999999</v>
      </c>
      <c r="G12" s="3">
        <f t="shared" si="12"/>
        <v>7.05992</v>
      </c>
      <c r="H12" s="2">
        <f t="shared" si="2"/>
        <v>31035.03414424</v>
      </c>
      <c r="I12" s="4">
        <f t="shared" si="3"/>
        <v>85.02749080613698</v>
      </c>
      <c r="J12" s="15">
        <f t="shared" si="13"/>
        <v>0.142</v>
      </c>
      <c r="K12" s="3">
        <f>G12-(G12*J12)</f>
        <v>6.05741136</v>
      </c>
      <c r="L12" s="2">
        <f t="shared" si="4"/>
        <v>26628.059295757917</v>
      </c>
      <c r="M12" s="4">
        <f t="shared" si="5"/>
        <v>72.95358711166553</v>
      </c>
      <c r="N12" s="15">
        <f t="shared" si="6"/>
        <v>0.02</v>
      </c>
      <c r="O12" s="3">
        <f t="shared" si="15"/>
        <v>5.9362631328</v>
      </c>
      <c r="P12" s="2">
        <f t="shared" si="16"/>
        <v>26095.49810984276</v>
      </c>
      <c r="Q12" s="4">
        <f>P12/365</f>
        <v>71.49451536943222</v>
      </c>
      <c r="R12" s="76">
        <v>0.047</v>
      </c>
      <c r="S12" s="3">
        <f t="shared" si="18"/>
        <v>5.6572587655583995</v>
      </c>
      <c r="T12" s="2">
        <f t="shared" si="19"/>
        <v>24869.00969868015</v>
      </c>
      <c r="U12" s="4">
        <f t="shared" si="7"/>
        <v>68.13427314706891</v>
      </c>
      <c r="V12" s="68">
        <f t="shared" si="20"/>
        <v>1226.4884111626097</v>
      </c>
      <c r="W12" s="68">
        <f t="shared" si="20"/>
        <v>3.3602422223633144</v>
      </c>
      <c r="X12" s="76">
        <v>0.103</v>
      </c>
      <c r="Y12" s="3">
        <f t="shared" si="8"/>
        <v>5.074561112705885</v>
      </c>
      <c r="Z12" s="2">
        <f t="shared" si="9"/>
        <v>22307.501699716096</v>
      </c>
      <c r="AA12" s="4">
        <f t="shared" si="10"/>
        <v>61.11644301292081</v>
      </c>
      <c r="AB12" s="68">
        <f t="shared" si="21"/>
        <v>2297.672675070758</v>
      </c>
      <c r="AC12" s="68">
        <f t="shared" si="22"/>
        <v>6.294993630330843</v>
      </c>
    </row>
    <row r="13" spans="1:29" ht="12">
      <c r="A13" s="12" t="s">
        <v>18</v>
      </c>
      <c r="B13" s="13">
        <v>19378102</v>
      </c>
      <c r="C13" s="14">
        <v>7.84</v>
      </c>
      <c r="D13" s="10">
        <f t="shared" si="0"/>
        <v>75962.15984</v>
      </c>
      <c r="E13" s="4">
        <f t="shared" si="1"/>
        <v>208.1155064109589</v>
      </c>
      <c r="F13" s="15">
        <f t="shared" si="11"/>
        <v>0.09949999999999999</v>
      </c>
      <c r="G13" s="3">
        <f t="shared" si="12"/>
        <v>7.05992</v>
      </c>
      <c r="H13" s="2">
        <f t="shared" si="2"/>
        <v>68403.92493592</v>
      </c>
      <c r="I13" s="4">
        <f t="shared" si="3"/>
        <v>187.4080135230685</v>
      </c>
      <c r="J13" s="15">
        <f t="shared" si="13"/>
        <v>0.142</v>
      </c>
      <c r="K13" s="3">
        <f t="shared" si="14"/>
        <v>6.05741136</v>
      </c>
      <c r="L13" s="2">
        <f t="shared" si="4"/>
        <v>58690.56759501936</v>
      </c>
      <c r="M13" s="4">
        <f t="shared" si="5"/>
        <v>160.79607560279277</v>
      </c>
      <c r="N13" s="15">
        <f t="shared" si="6"/>
        <v>0.02</v>
      </c>
      <c r="O13" s="3">
        <f t="shared" si="15"/>
        <v>5.9362631328</v>
      </c>
      <c r="P13" s="2">
        <f t="shared" si="16"/>
        <v>57516.75624311897</v>
      </c>
      <c r="Q13" s="4">
        <f t="shared" si="17"/>
        <v>157.5801540907369</v>
      </c>
      <c r="R13" s="76">
        <v>0.047</v>
      </c>
      <c r="S13" s="3">
        <f t="shared" si="18"/>
        <v>5.6572587655583995</v>
      </c>
      <c r="T13" s="2">
        <f t="shared" si="19"/>
        <v>54813.46869969238</v>
      </c>
      <c r="U13" s="4">
        <f t="shared" si="7"/>
        <v>150.17388684847228</v>
      </c>
      <c r="V13" s="68">
        <f t="shared" si="20"/>
        <v>2703.2875434265916</v>
      </c>
      <c r="W13" s="68">
        <f t="shared" si="20"/>
        <v>7.406267242264634</v>
      </c>
      <c r="X13" s="76">
        <v>0.103</v>
      </c>
      <c r="Y13" s="3">
        <f t="shared" si="8"/>
        <v>5.074561112705885</v>
      </c>
      <c r="Z13" s="2">
        <f t="shared" si="9"/>
        <v>49167.68142362406</v>
      </c>
      <c r="AA13" s="4">
        <f t="shared" si="10"/>
        <v>134.70597650307963</v>
      </c>
      <c r="AB13" s="68">
        <f t="shared" si="21"/>
        <v>5064.271186633278</v>
      </c>
      <c r="AC13" s="68">
        <f t="shared" si="22"/>
        <v>13.8747155798172</v>
      </c>
    </row>
    <row r="14" spans="1:29" ht="12">
      <c r="A14" s="12" t="s">
        <v>19</v>
      </c>
      <c r="B14" s="13">
        <v>12702379</v>
      </c>
      <c r="C14" s="14">
        <v>7.84</v>
      </c>
      <c r="D14" s="10">
        <f t="shared" si="0"/>
        <v>49793.32568</v>
      </c>
      <c r="E14" s="4">
        <f t="shared" si="1"/>
        <v>136.4200703561644</v>
      </c>
      <c r="F14" s="15">
        <f t="shared" si="11"/>
        <v>0.09949999999999999</v>
      </c>
      <c r="G14" s="3">
        <f t="shared" si="12"/>
        <v>7.05992</v>
      </c>
      <c r="H14" s="2">
        <f t="shared" si="2"/>
        <v>44838.88977484</v>
      </c>
      <c r="I14" s="4">
        <f t="shared" si="3"/>
        <v>122.84627335572603</v>
      </c>
      <c r="J14" s="15">
        <f t="shared" si="13"/>
        <v>0.142</v>
      </c>
      <c r="K14" s="3">
        <f t="shared" si="14"/>
        <v>6.05741136</v>
      </c>
      <c r="L14" s="2">
        <f t="shared" si="4"/>
        <v>38471.767426812716</v>
      </c>
      <c r="M14" s="4">
        <f t="shared" si="5"/>
        <v>105.40210253921292</v>
      </c>
      <c r="N14" s="15">
        <f t="shared" si="6"/>
        <v>0.02</v>
      </c>
      <c r="O14" s="3">
        <f t="shared" si="15"/>
        <v>5.9362631328</v>
      </c>
      <c r="P14" s="2">
        <f t="shared" si="16"/>
        <v>37702.332078276464</v>
      </c>
      <c r="Q14" s="4">
        <f t="shared" si="17"/>
        <v>103.29406048842867</v>
      </c>
      <c r="R14" s="76">
        <v>0.047</v>
      </c>
      <c r="S14" s="3">
        <f t="shared" si="18"/>
        <v>5.6572587655583995</v>
      </c>
      <c r="T14" s="2">
        <f t="shared" si="19"/>
        <v>35930.32247059747</v>
      </c>
      <c r="U14" s="4">
        <f t="shared" si="7"/>
        <v>98.43923964547253</v>
      </c>
      <c r="V14" s="68">
        <f t="shared" si="20"/>
        <v>1772.009607678994</v>
      </c>
      <c r="W14" s="68">
        <f t="shared" si="20"/>
        <v>4.854820842956148</v>
      </c>
      <c r="X14" s="76">
        <v>0.103</v>
      </c>
      <c r="Y14" s="3">
        <f t="shared" si="8"/>
        <v>5.074561112705885</v>
      </c>
      <c r="Z14" s="2">
        <f t="shared" si="9"/>
        <v>32229.49925612593</v>
      </c>
      <c r="AA14" s="4">
        <f t="shared" si="10"/>
        <v>88.29999796198885</v>
      </c>
      <c r="AB14" s="68">
        <f t="shared" si="21"/>
        <v>3319.638423380971</v>
      </c>
      <c r="AC14" s="68">
        <f t="shared" si="22"/>
        <v>9.09489979008485</v>
      </c>
    </row>
    <row r="15" spans="1:29" ht="12">
      <c r="A15" s="12" t="s">
        <v>20</v>
      </c>
      <c r="B15" s="13">
        <v>1052567</v>
      </c>
      <c r="C15" s="14">
        <v>7.84</v>
      </c>
      <c r="D15" s="10">
        <f t="shared" si="0"/>
        <v>4126.06264</v>
      </c>
      <c r="E15" s="4">
        <f t="shared" si="1"/>
        <v>11.304281205479452</v>
      </c>
      <c r="F15" s="15">
        <f t="shared" si="11"/>
        <v>0.09949999999999999</v>
      </c>
      <c r="G15" s="3">
        <f t="shared" si="12"/>
        <v>7.05992</v>
      </c>
      <c r="H15" s="2">
        <f t="shared" si="2"/>
        <v>3715.51940732</v>
      </c>
      <c r="I15" s="4">
        <f t="shared" si="3"/>
        <v>10.179505225534246</v>
      </c>
      <c r="J15" s="15">
        <f t="shared" si="13"/>
        <v>0.142</v>
      </c>
      <c r="K15" s="3">
        <f t="shared" si="14"/>
        <v>6.05741136</v>
      </c>
      <c r="L15" s="2">
        <f t="shared" si="4"/>
        <v>3187.91565148056</v>
      </c>
      <c r="M15" s="4">
        <f t="shared" si="5"/>
        <v>8.734015483508383</v>
      </c>
      <c r="N15" s="15">
        <f t="shared" si="6"/>
        <v>0.02</v>
      </c>
      <c r="O15" s="3">
        <f t="shared" si="15"/>
        <v>5.9362631328</v>
      </c>
      <c r="P15" s="2">
        <f t="shared" si="16"/>
        <v>3124.157338450949</v>
      </c>
      <c r="Q15" s="4">
        <f t="shared" si="17"/>
        <v>8.559335173838216</v>
      </c>
      <c r="R15" s="76">
        <v>0.047</v>
      </c>
      <c r="S15" s="3">
        <f t="shared" si="18"/>
        <v>5.6572587655583995</v>
      </c>
      <c r="T15" s="2">
        <f t="shared" si="19"/>
        <v>2977.321943543754</v>
      </c>
      <c r="U15" s="4">
        <f t="shared" si="7"/>
        <v>8.15704642066782</v>
      </c>
      <c r="V15" s="68">
        <f t="shared" si="20"/>
        <v>146.8353949071946</v>
      </c>
      <c r="W15" s="68">
        <f t="shared" si="20"/>
        <v>0.40228875317039614</v>
      </c>
      <c r="X15" s="76">
        <v>0.103</v>
      </c>
      <c r="Y15" s="3">
        <f t="shared" si="8"/>
        <v>5.074561112705885</v>
      </c>
      <c r="Z15" s="2">
        <f t="shared" si="9"/>
        <v>2670.6577833587476</v>
      </c>
      <c r="AA15" s="4">
        <f t="shared" si="10"/>
        <v>7.316870639339035</v>
      </c>
      <c r="AB15" s="68">
        <f t="shared" si="21"/>
        <v>275.077751685951</v>
      </c>
      <c r="AC15" s="68">
        <f t="shared" si="22"/>
        <v>0.7536376758519205</v>
      </c>
    </row>
    <row r="16" spans="1:29" ht="12">
      <c r="A16" s="12" t="s">
        <v>21</v>
      </c>
      <c r="B16" s="13">
        <v>625741</v>
      </c>
      <c r="C16" s="14">
        <v>7.84</v>
      </c>
      <c r="D16" s="10">
        <f t="shared" si="0"/>
        <v>2452.90472</v>
      </c>
      <c r="E16" s="4">
        <f t="shared" si="1"/>
        <v>6.720286904109589</v>
      </c>
      <c r="F16" s="15">
        <f t="shared" si="11"/>
        <v>0.09949999999999999</v>
      </c>
      <c r="G16" s="3">
        <f t="shared" si="12"/>
        <v>7.05992</v>
      </c>
      <c r="H16" s="2">
        <f t="shared" si="2"/>
        <v>2208.84070036</v>
      </c>
      <c r="I16" s="4">
        <f t="shared" si="3"/>
        <v>6.051618357150685</v>
      </c>
      <c r="J16" s="15">
        <f t="shared" si="13"/>
        <v>0.142</v>
      </c>
      <c r="K16" s="3">
        <f t="shared" si="14"/>
        <v>6.05741136</v>
      </c>
      <c r="L16" s="2">
        <f t="shared" si="4"/>
        <v>1895.18532090888</v>
      </c>
      <c r="M16" s="4">
        <f t="shared" si="5"/>
        <v>5.192288550435287</v>
      </c>
      <c r="N16" s="15">
        <f t="shared" si="6"/>
        <v>0.02</v>
      </c>
      <c r="O16" s="3">
        <f t="shared" si="15"/>
        <v>5.9362631328</v>
      </c>
      <c r="P16" s="2">
        <f t="shared" si="16"/>
        <v>1857.2816144907024</v>
      </c>
      <c r="Q16" s="4">
        <f t="shared" si="17"/>
        <v>5.088442779426582</v>
      </c>
      <c r="R16" s="76">
        <v>0.047</v>
      </c>
      <c r="S16" s="3">
        <f t="shared" si="18"/>
        <v>5.6572587655583995</v>
      </c>
      <c r="T16" s="2">
        <f t="shared" si="19"/>
        <v>1769.9893786096393</v>
      </c>
      <c r="U16" s="4">
        <f t="shared" si="7"/>
        <v>4.849285968793533</v>
      </c>
      <c r="V16" s="68">
        <f t="shared" si="20"/>
        <v>87.29223588106301</v>
      </c>
      <c r="W16" s="68">
        <f t="shared" si="20"/>
        <v>0.23915681063304933</v>
      </c>
      <c r="X16" s="76">
        <v>0.103</v>
      </c>
      <c r="Y16" s="3">
        <f t="shared" si="8"/>
        <v>5.074561112705885</v>
      </c>
      <c r="Z16" s="2">
        <f t="shared" si="9"/>
        <v>1587.6804726128464</v>
      </c>
      <c r="AA16" s="4">
        <f t="shared" si="10"/>
        <v>4.349809514007799</v>
      </c>
      <c r="AB16" s="68">
        <f t="shared" si="21"/>
        <v>163.53108867912317</v>
      </c>
      <c r="AC16" s="68">
        <f t="shared" si="22"/>
        <v>0.4480303799428032</v>
      </c>
    </row>
    <row r="17" spans="1:29" ht="12">
      <c r="A17" s="12" t="s">
        <v>22</v>
      </c>
      <c r="B17" s="13">
        <v>8001024</v>
      </c>
      <c r="C17" s="14">
        <v>7.84</v>
      </c>
      <c r="D17" s="10">
        <f t="shared" si="0"/>
        <v>31364.014079999997</v>
      </c>
      <c r="E17" s="4">
        <f t="shared" si="1"/>
        <v>85.92880569863013</v>
      </c>
      <c r="F17" s="15">
        <f t="shared" si="11"/>
        <v>0.09949999999999999</v>
      </c>
      <c r="G17" s="3">
        <f t="shared" si="12"/>
        <v>7.05992</v>
      </c>
      <c r="H17" s="2">
        <f t="shared" si="2"/>
        <v>28243.29467904</v>
      </c>
      <c r="I17" s="4">
        <f t="shared" si="3"/>
        <v>77.37888953161644</v>
      </c>
      <c r="J17" s="15">
        <f t="shared" si="13"/>
        <v>0.142</v>
      </c>
      <c r="K17" s="3">
        <f t="shared" si="14"/>
        <v>6.05741136</v>
      </c>
      <c r="L17" s="2">
        <f t="shared" si="4"/>
        <v>24232.74683461632</v>
      </c>
      <c r="M17" s="4">
        <f t="shared" si="5"/>
        <v>66.3910872181269</v>
      </c>
      <c r="N17" s="15">
        <f t="shared" si="6"/>
        <v>0.02</v>
      </c>
      <c r="O17" s="3">
        <f t="shared" si="15"/>
        <v>5.9362631328</v>
      </c>
      <c r="P17" s="2">
        <f t="shared" si="16"/>
        <v>23748.091897923994</v>
      </c>
      <c r="Q17" s="4">
        <f t="shared" si="17"/>
        <v>65.06326547376436</v>
      </c>
      <c r="R17" s="76">
        <v>0.047</v>
      </c>
      <c r="S17" s="3">
        <f t="shared" si="18"/>
        <v>5.6572587655583995</v>
      </c>
      <c r="T17" s="2">
        <f t="shared" si="19"/>
        <v>22631.931578721564</v>
      </c>
      <c r="U17" s="4">
        <f t="shared" si="7"/>
        <v>62.005291996497434</v>
      </c>
      <c r="V17" s="68">
        <f t="shared" si="20"/>
        <v>1116.1603192024277</v>
      </c>
      <c r="W17" s="68">
        <f t="shared" si="20"/>
        <v>3.057973477266925</v>
      </c>
      <c r="X17" s="76">
        <v>0.103</v>
      </c>
      <c r="Y17" s="3">
        <f t="shared" si="8"/>
        <v>5.074561112705885</v>
      </c>
      <c r="Z17" s="2">
        <f t="shared" si="9"/>
        <v>20300.842626113244</v>
      </c>
      <c r="AA17" s="4">
        <f t="shared" si="10"/>
        <v>55.61874692085821</v>
      </c>
      <c r="AB17" s="68">
        <f t="shared" si="21"/>
        <v>2090.986790489664</v>
      </c>
      <c r="AC17" s="68">
        <f t="shared" si="22"/>
        <v>5.728730932848395</v>
      </c>
    </row>
    <row r="18" spans="1:29" s="16" customFormat="1" ht="12.75">
      <c r="A18" s="16" t="s">
        <v>23</v>
      </c>
      <c r="B18" s="17">
        <f>SUM(B5:B17)</f>
        <v>70591473</v>
      </c>
      <c r="C18" s="18"/>
      <c r="D18" s="17">
        <f>SUM(D5:D17)</f>
        <v>276718.57416</v>
      </c>
      <c r="E18" s="17">
        <f>SUM(E5:E17)</f>
        <v>758.133079890411</v>
      </c>
      <c r="F18" s="17"/>
      <c r="G18" s="19"/>
      <c r="H18" s="17">
        <f>SUM(H5:H17)</f>
        <v>249185.07603108</v>
      </c>
      <c r="I18" s="17">
        <f>SUM(I5:I17)</f>
        <v>682.698838441315</v>
      </c>
      <c r="J18" s="17"/>
      <c r="K18" s="19"/>
      <c r="L18" s="17">
        <f>SUM(L5:L17)</f>
        <v>213800.7952346666</v>
      </c>
      <c r="M18" s="17">
        <f>SUM(M5:M17)</f>
        <v>585.7556033826484</v>
      </c>
      <c r="N18" s="17"/>
      <c r="O18" s="17"/>
      <c r="P18" s="17">
        <f>SUM(P5:P17)</f>
        <v>209524.7793299733</v>
      </c>
      <c r="Q18" s="17">
        <f>SUM(Q5:Q17)</f>
        <v>574.0404913149954</v>
      </c>
      <c r="R18" s="76"/>
      <c r="S18" s="17"/>
      <c r="T18" s="17">
        <f>SUM(T5:T17)</f>
        <v>199677.11470146457</v>
      </c>
      <c r="U18" s="21">
        <f>SUM(U5:U17)</f>
        <v>547.0605882231906</v>
      </c>
      <c r="V18" s="69">
        <f>SUM(V5:V17)</f>
        <v>9847.664628508744</v>
      </c>
      <c r="W18" s="71">
        <f>SUM(W5:W17)</f>
        <v>26.97990309180478</v>
      </c>
      <c r="X18" s="76"/>
      <c r="Y18" s="17"/>
      <c r="Z18" s="17">
        <f>SUM(Z5:Z17)</f>
        <v>179110.3718872137</v>
      </c>
      <c r="AA18" s="21">
        <f>SUM(AA5:AA17)</f>
        <v>490.7133476362019</v>
      </c>
      <c r="AB18" s="69">
        <f>SUM(AB5:AB17)</f>
        <v>18448.36830438301</v>
      </c>
      <c r="AC18" s="71">
        <f>SUM(AC5:AC17)</f>
        <v>50.54347480652879</v>
      </c>
    </row>
    <row r="19" spans="1:28" s="5" customFormat="1" ht="12">
      <c r="A19" s="8"/>
      <c r="B19" s="20"/>
      <c r="C19" s="14"/>
      <c r="D19" s="10"/>
      <c r="E19" s="4"/>
      <c r="F19" s="4"/>
      <c r="G19" s="3"/>
      <c r="H19" s="2"/>
      <c r="I19" s="4"/>
      <c r="J19" s="4"/>
      <c r="K19" s="3"/>
      <c r="L19" s="2"/>
      <c r="M19" s="4"/>
      <c r="N19" s="4"/>
      <c r="O19" s="4"/>
      <c r="P19" s="4"/>
      <c r="Q19" s="4"/>
      <c r="R19" s="70"/>
      <c r="S19" s="4"/>
      <c r="T19" s="4"/>
      <c r="V19" s="8"/>
      <c r="X19" s="70"/>
      <c r="Y19" s="4"/>
      <c r="Z19" s="4"/>
      <c r="AB19" s="8"/>
    </row>
    <row r="20" spans="1:28" s="5" customFormat="1" ht="12">
      <c r="A20" s="8" t="s">
        <v>29</v>
      </c>
      <c r="B20" s="20"/>
      <c r="C20" s="14"/>
      <c r="D20" s="10"/>
      <c r="E20" s="4"/>
      <c r="F20" s="4"/>
      <c r="G20" s="3"/>
      <c r="H20" s="2"/>
      <c r="I20" s="4"/>
      <c r="J20" s="4"/>
      <c r="K20" s="3"/>
      <c r="L20" s="2"/>
      <c r="M20" s="4"/>
      <c r="N20" s="4"/>
      <c r="O20" s="4"/>
      <c r="P20" s="4"/>
      <c r="Q20" s="4"/>
      <c r="R20" s="70"/>
      <c r="S20" s="4"/>
      <c r="T20" s="4"/>
      <c r="V20" s="8"/>
      <c r="X20" s="70"/>
      <c r="Y20" s="4"/>
      <c r="Z20" s="4"/>
      <c r="AB20" s="8"/>
    </row>
    <row r="21" spans="1:28" s="5" customFormat="1" ht="12">
      <c r="A21" s="8"/>
      <c r="B21" s="20"/>
      <c r="C21" s="14"/>
      <c r="D21" s="10"/>
      <c r="E21" s="4"/>
      <c r="F21" s="4"/>
      <c r="G21" s="3"/>
      <c r="H21" s="2"/>
      <c r="I21" s="4"/>
      <c r="J21" s="4"/>
      <c r="K21" s="3"/>
      <c r="L21" s="2"/>
      <c r="M21" s="4"/>
      <c r="N21" s="4"/>
      <c r="O21" s="4"/>
      <c r="P21" s="4"/>
      <c r="Q21" s="4"/>
      <c r="R21" s="70"/>
      <c r="S21" s="4"/>
      <c r="T21" s="4"/>
      <c r="V21" s="8"/>
      <c r="X21" s="70"/>
      <c r="Y21" s="4"/>
      <c r="Z21" s="4"/>
      <c r="AB21" s="8"/>
    </row>
    <row r="22" spans="1:28" s="5" customFormat="1" ht="12">
      <c r="A22" s="8"/>
      <c r="B22" s="20"/>
      <c r="C22" s="14"/>
      <c r="D22" s="10"/>
      <c r="E22" s="4"/>
      <c r="F22" s="4"/>
      <c r="G22" s="3"/>
      <c r="H22" s="2"/>
      <c r="I22" s="4"/>
      <c r="J22" s="4"/>
      <c r="K22" s="3"/>
      <c r="L22" s="2"/>
      <c r="M22" s="4"/>
      <c r="N22" s="4"/>
      <c r="O22" s="4"/>
      <c r="P22" s="4"/>
      <c r="Q22" s="4"/>
      <c r="R22" s="70"/>
      <c r="S22" s="4"/>
      <c r="T22" s="4"/>
      <c r="V22" s="8"/>
      <c r="X22" s="70"/>
      <c r="Y22" s="4"/>
      <c r="Z22" s="4"/>
      <c r="AB22" s="8"/>
    </row>
    <row r="23" spans="1:28" s="5" customFormat="1" ht="12">
      <c r="A23" s="8"/>
      <c r="B23" s="20"/>
      <c r="C23" s="14"/>
      <c r="D23" s="10"/>
      <c r="E23" s="4"/>
      <c r="F23" s="4"/>
      <c r="G23" s="3"/>
      <c r="H23" s="2"/>
      <c r="I23" s="4"/>
      <c r="J23" s="4"/>
      <c r="K23" s="3"/>
      <c r="L23" s="2"/>
      <c r="M23" s="4"/>
      <c r="N23" s="4"/>
      <c r="O23" s="4"/>
      <c r="P23" s="4"/>
      <c r="Q23" s="4"/>
      <c r="R23" s="70"/>
      <c r="S23" s="4"/>
      <c r="T23" s="4"/>
      <c r="V23" s="8"/>
      <c r="X23" s="70"/>
      <c r="Y23" s="4"/>
      <c r="Z23" s="4"/>
      <c r="AB23" s="8"/>
    </row>
    <row r="24" spans="1:28" s="5" customFormat="1" ht="12">
      <c r="A24" s="8"/>
      <c r="B24" s="20"/>
      <c r="C24" s="14"/>
      <c r="D24" s="10"/>
      <c r="E24" s="4"/>
      <c r="F24" s="4"/>
      <c r="G24" s="3"/>
      <c r="H24" s="2"/>
      <c r="I24" s="4"/>
      <c r="J24" s="4"/>
      <c r="K24" s="3"/>
      <c r="L24" s="2"/>
      <c r="M24" s="4"/>
      <c r="N24" s="4"/>
      <c r="O24" s="4"/>
      <c r="P24" s="4"/>
      <c r="Q24" s="4"/>
      <c r="R24" s="70"/>
      <c r="S24" s="4"/>
      <c r="T24" s="4"/>
      <c r="V24" s="8"/>
      <c r="X24" s="70"/>
      <c r="Y24" s="4"/>
      <c r="Z24" s="4"/>
      <c r="AB24" s="8"/>
    </row>
    <row r="25" spans="1:28" s="5" customFormat="1" ht="12">
      <c r="A25" s="8"/>
      <c r="B25" s="20"/>
      <c r="C25" s="14"/>
      <c r="D25" s="10"/>
      <c r="E25" s="4"/>
      <c r="F25" s="4"/>
      <c r="G25" s="3"/>
      <c r="H25" s="2"/>
      <c r="I25" s="4"/>
      <c r="J25" s="4"/>
      <c r="K25" s="3"/>
      <c r="L25" s="2"/>
      <c r="M25" s="4"/>
      <c r="N25" s="4"/>
      <c r="O25" s="4"/>
      <c r="P25" s="4"/>
      <c r="Q25" s="4"/>
      <c r="R25" s="70"/>
      <c r="S25" s="4"/>
      <c r="T25" s="4"/>
      <c r="V25" s="8"/>
      <c r="X25" s="70"/>
      <c r="Y25" s="4"/>
      <c r="Z25" s="4"/>
      <c r="AB25" s="8"/>
    </row>
    <row r="26" spans="1:28" s="5" customFormat="1" ht="12">
      <c r="A26" s="8"/>
      <c r="B26" s="20"/>
      <c r="C26" s="14"/>
      <c r="D26" s="10"/>
      <c r="E26" s="4"/>
      <c r="F26" s="4"/>
      <c r="G26" s="3"/>
      <c r="H26" s="2"/>
      <c r="I26" s="4"/>
      <c r="J26" s="4"/>
      <c r="K26" s="3"/>
      <c r="L26" s="2"/>
      <c r="M26" s="4"/>
      <c r="N26" s="4"/>
      <c r="O26" s="4"/>
      <c r="P26" s="4"/>
      <c r="Q26" s="4"/>
      <c r="R26" s="70"/>
      <c r="S26" s="4"/>
      <c r="T26" s="4"/>
      <c r="V26" s="8"/>
      <c r="X26" s="70"/>
      <c r="Y26" s="4"/>
      <c r="Z26" s="4"/>
      <c r="AB26" s="8"/>
    </row>
    <row r="27" spans="1:28" s="5" customFormat="1" ht="12">
      <c r="A27" s="8"/>
      <c r="B27" s="20"/>
      <c r="C27" s="14"/>
      <c r="D27" s="10"/>
      <c r="E27" s="4"/>
      <c r="F27" s="4"/>
      <c r="G27" s="3"/>
      <c r="H27" s="2"/>
      <c r="I27" s="4"/>
      <c r="J27" s="4"/>
      <c r="K27" s="3"/>
      <c r="L27" s="2"/>
      <c r="M27" s="4"/>
      <c r="N27" s="4"/>
      <c r="O27" s="4"/>
      <c r="P27" s="4"/>
      <c r="Q27" s="4"/>
      <c r="R27" s="70"/>
      <c r="S27" s="4"/>
      <c r="T27" s="4"/>
      <c r="V27" s="8"/>
      <c r="X27" s="70"/>
      <c r="Y27" s="4"/>
      <c r="Z27" s="4"/>
      <c r="AB27" s="8"/>
    </row>
    <row r="28" spans="1:28" s="5" customFormat="1" ht="12">
      <c r="A28" s="8"/>
      <c r="B28" s="20"/>
      <c r="C28" s="14"/>
      <c r="D28" s="10"/>
      <c r="E28" s="4"/>
      <c r="F28" s="4"/>
      <c r="G28" s="3"/>
      <c r="H28" s="2"/>
      <c r="I28" s="4"/>
      <c r="J28" s="4"/>
      <c r="K28" s="3"/>
      <c r="L28" s="2"/>
      <c r="M28" s="4"/>
      <c r="N28" s="4"/>
      <c r="O28" s="4"/>
      <c r="P28" s="4"/>
      <c r="Q28" s="4"/>
      <c r="R28" s="70"/>
      <c r="S28" s="4"/>
      <c r="T28" s="4"/>
      <c r="V28" s="8"/>
      <c r="X28" s="70"/>
      <c r="Y28" s="4"/>
      <c r="Z28" s="4"/>
      <c r="AB28" s="8"/>
    </row>
    <row r="29" spans="1:28" s="5" customFormat="1" ht="12">
      <c r="A29" s="8"/>
      <c r="B29" s="20"/>
      <c r="C29" s="14"/>
      <c r="D29" s="10"/>
      <c r="E29" s="4"/>
      <c r="F29" s="4"/>
      <c r="G29" s="3"/>
      <c r="H29" s="2"/>
      <c r="I29" s="4"/>
      <c r="J29" s="4"/>
      <c r="K29" s="3"/>
      <c r="L29" s="2"/>
      <c r="M29" s="4"/>
      <c r="N29" s="4"/>
      <c r="O29" s="4"/>
      <c r="P29" s="4"/>
      <c r="Q29" s="4"/>
      <c r="R29" s="70"/>
      <c r="S29" s="4"/>
      <c r="T29" s="4"/>
      <c r="V29" s="8"/>
      <c r="X29" s="70"/>
      <c r="Y29" s="4"/>
      <c r="Z29" s="4"/>
      <c r="AB29" s="8"/>
    </row>
    <row r="30" spans="1:28" s="5" customFormat="1" ht="12">
      <c r="A30" s="8"/>
      <c r="B30" s="20"/>
      <c r="C30" s="14"/>
      <c r="D30" s="10"/>
      <c r="E30" s="4"/>
      <c r="F30" s="4"/>
      <c r="G30" s="3"/>
      <c r="H30" s="2"/>
      <c r="I30" s="4"/>
      <c r="J30" s="4"/>
      <c r="K30" s="3"/>
      <c r="L30" s="2"/>
      <c r="M30" s="4"/>
      <c r="N30" s="4"/>
      <c r="O30" s="4"/>
      <c r="P30" s="4"/>
      <c r="Q30" s="4"/>
      <c r="R30" s="70"/>
      <c r="S30" s="4"/>
      <c r="T30" s="4"/>
      <c r="V30" s="8"/>
      <c r="X30" s="70"/>
      <c r="Y30" s="4"/>
      <c r="Z30" s="4"/>
      <c r="AB30" s="8"/>
    </row>
    <row r="31" spans="1:28" s="5" customFormat="1" ht="12">
      <c r="A31" s="8"/>
      <c r="B31" s="20"/>
      <c r="C31" s="14"/>
      <c r="D31" s="10"/>
      <c r="E31" s="4"/>
      <c r="F31" s="4"/>
      <c r="G31" s="3"/>
      <c r="H31" s="2"/>
      <c r="I31" s="4"/>
      <c r="J31" s="4"/>
      <c r="K31" s="3"/>
      <c r="L31" s="2"/>
      <c r="M31" s="4"/>
      <c r="N31" s="4"/>
      <c r="O31" s="4"/>
      <c r="P31" s="4"/>
      <c r="Q31" s="4"/>
      <c r="R31" s="70"/>
      <c r="S31" s="4"/>
      <c r="T31" s="4"/>
      <c r="V31" s="8"/>
      <c r="X31" s="70"/>
      <c r="Y31" s="4"/>
      <c r="Z31" s="4"/>
      <c r="AB31" s="8"/>
    </row>
    <row r="32" spans="1:28" s="5" customFormat="1" ht="12">
      <c r="A32" s="8"/>
      <c r="B32" s="20"/>
      <c r="C32" s="14"/>
      <c r="D32" s="10"/>
      <c r="E32" s="4"/>
      <c r="F32" s="4"/>
      <c r="G32" s="3"/>
      <c r="H32" s="2"/>
      <c r="I32" s="4"/>
      <c r="J32" s="4"/>
      <c r="K32" s="3"/>
      <c r="L32" s="2"/>
      <c r="M32" s="4"/>
      <c r="N32" s="4"/>
      <c r="O32" s="4"/>
      <c r="P32" s="4"/>
      <c r="Q32" s="4"/>
      <c r="R32" s="70"/>
      <c r="S32" s="4"/>
      <c r="T32" s="4"/>
      <c r="V32" s="8"/>
      <c r="X32" s="70"/>
      <c r="Y32" s="4"/>
      <c r="Z32" s="4"/>
      <c r="AB32" s="8"/>
    </row>
    <row r="33" spans="1:28" s="5" customFormat="1" ht="12">
      <c r="A33" s="8"/>
      <c r="B33" s="20"/>
      <c r="C33" s="14"/>
      <c r="D33" s="10"/>
      <c r="E33" s="4"/>
      <c r="F33" s="4"/>
      <c r="G33" s="3"/>
      <c r="H33" s="2"/>
      <c r="I33" s="4"/>
      <c r="J33" s="4"/>
      <c r="K33" s="3"/>
      <c r="L33" s="2"/>
      <c r="M33" s="4"/>
      <c r="N33" s="4"/>
      <c r="O33" s="4"/>
      <c r="P33" s="4"/>
      <c r="Q33" s="4"/>
      <c r="R33" s="70"/>
      <c r="S33" s="4"/>
      <c r="T33" s="4"/>
      <c r="V33" s="8"/>
      <c r="X33" s="70"/>
      <c r="Y33" s="4"/>
      <c r="Z33" s="4"/>
      <c r="AB33" s="8"/>
    </row>
    <row r="34" spans="1:28" s="5" customFormat="1" ht="12">
      <c r="A34" s="8"/>
      <c r="B34" s="20"/>
      <c r="C34" s="14"/>
      <c r="D34" s="10"/>
      <c r="E34" s="4"/>
      <c r="F34" s="4"/>
      <c r="G34" s="3"/>
      <c r="H34" s="2"/>
      <c r="I34" s="4"/>
      <c r="J34" s="4"/>
      <c r="K34" s="3"/>
      <c r="L34" s="2"/>
      <c r="M34" s="4"/>
      <c r="N34" s="4"/>
      <c r="O34" s="4"/>
      <c r="P34" s="4"/>
      <c r="Q34" s="4"/>
      <c r="R34" s="70"/>
      <c r="S34" s="4"/>
      <c r="T34" s="4"/>
      <c r="V34" s="8"/>
      <c r="X34" s="70"/>
      <c r="Y34" s="4"/>
      <c r="Z34" s="4"/>
      <c r="AB34" s="8"/>
    </row>
    <row r="35" spans="1:28" s="5" customFormat="1" ht="12">
      <c r="A35" s="8"/>
      <c r="B35" s="20"/>
      <c r="C35" s="14"/>
      <c r="D35" s="10"/>
      <c r="E35" s="4"/>
      <c r="F35" s="4"/>
      <c r="G35" s="3"/>
      <c r="H35" s="2"/>
      <c r="I35" s="4"/>
      <c r="J35" s="4"/>
      <c r="K35" s="3"/>
      <c r="L35" s="2"/>
      <c r="M35" s="4"/>
      <c r="N35" s="4"/>
      <c r="O35" s="4"/>
      <c r="P35" s="4"/>
      <c r="Q35" s="4"/>
      <c r="R35" s="70"/>
      <c r="S35" s="4"/>
      <c r="T35" s="4"/>
      <c r="V35" s="8"/>
      <c r="X35" s="70"/>
      <c r="Y35" s="4"/>
      <c r="Z35" s="4"/>
      <c r="AB35" s="8"/>
    </row>
    <row r="36" spans="1:28" s="5" customFormat="1" ht="12">
      <c r="A36" s="8"/>
      <c r="B36" s="20"/>
      <c r="C36" s="14"/>
      <c r="D36" s="10"/>
      <c r="E36" s="4"/>
      <c r="F36" s="4"/>
      <c r="G36" s="3"/>
      <c r="H36" s="2"/>
      <c r="I36" s="4"/>
      <c r="J36" s="4"/>
      <c r="K36" s="3"/>
      <c r="L36" s="2"/>
      <c r="M36" s="4"/>
      <c r="N36" s="4"/>
      <c r="O36" s="4"/>
      <c r="P36" s="4"/>
      <c r="Q36" s="4"/>
      <c r="R36" s="70"/>
      <c r="S36" s="4"/>
      <c r="T36" s="4"/>
      <c r="V36" s="8"/>
      <c r="X36" s="70"/>
      <c r="Y36" s="4"/>
      <c r="Z36" s="4"/>
      <c r="AB36" s="8"/>
    </row>
    <row r="37" spans="1:28" s="5" customFormat="1" ht="12">
      <c r="A37" s="8"/>
      <c r="B37" s="20"/>
      <c r="C37" s="14"/>
      <c r="D37" s="10"/>
      <c r="E37" s="4"/>
      <c r="F37" s="4"/>
      <c r="G37" s="3"/>
      <c r="H37" s="2"/>
      <c r="I37" s="4"/>
      <c r="J37" s="4"/>
      <c r="K37" s="3"/>
      <c r="L37" s="2"/>
      <c r="M37" s="4"/>
      <c r="N37" s="4"/>
      <c r="O37" s="4"/>
      <c r="P37" s="4"/>
      <c r="Q37" s="4"/>
      <c r="R37" s="70"/>
      <c r="S37" s="4"/>
      <c r="T37" s="4"/>
      <c r="V37" s="8"/>
      <c r="X37" s="70"/>
      <c r="Y37" s="4"/>
      <c r="Z37" s="4"/>
      <c r="AB37" s="8"/>
    </row>
    <row r="38" spans="1:28" s="5" customFormat="1" ht="12">
      <c r="A38" s="8"/>
      <c r="B38" s="20"/>
      <c r="C38" s="14"/>
      <c r="D38" s="10"/>
      <c r="E38" s="4"/>
      <c r="F38" s="4"/>
      <c r="G38" s="3"/>
      <c r="H38" s="2"/>
      <c r="I38" s="4"/>
      <c r="J38" s="4"/>
      <c r="K38" s="3"/>
      <c r="L38" s="2"/>
      <c r="M38" s="4"/>
      <c r="N38" s="4"/>
      <c r="O38" s="4"/>
      <c r="P38" s="4"/>
      <c r="Q38" s="4"/>
      <c r="R38" s="70"/>
      <c r="S38" s="4"/>
      <c r="T38" s="4"/>
      <c r="V38" s="8"/>
      <c r="X38" s="70"/>
      <c r="Y38" s="4"/>
      <c r="Z38" s="4"/>
      <c r="AB38" s="8"/>
    </row>
    <row r="39" spans="1:28" s="5" customFormat="1" ht="12">
      <c r="A39" s="8"/>
      <c r="B39" s="20"/>
      <c r="C39" s="14"/>
      <c r="D39" s="10"/>
      <c r="E39" s="4"/>
      <c r="F39" s="4"/>
      <c r="G39" s="3"/>
      <c r="H39" s="2"/>
      <c r="I39" s="4"/>
      <c r="J39" s="4"/>
      <c r="K39" s="3"/>
      <c r="L39" s="2"/>
      <c r="M39" s="4"/>
      <c r="N39" s="4"/>
      <c r="O39" s="4"/>
      <c r="P39" s="4"/>
      <c r="Q39" s="4"/>
      <c r="R39" s="70"/>
      <c r="S39" s="4"/>
      <c r="T39" s="4"/>
      <c r="V39" s="8"/>
      <c r="X39" s="70"/>
      <c r="Y39" s="4"/>
      <c r="Z39" s="4"/>
      <c r="AB39" s="8"/>
    </row>
    <row r="40" spans="1:28" s="5" customFormat="1" ht="12">
      <c r="A40" s="8"/>
      <c r="B40" s="20"/>
      <c r="C40" s="14"/>
      <c r="D40" s="10"/>
      <c r="E40" s="4"/>
      <c r="F40" s="4"/>
      <c r="G40" s="3"/>
      <c r="H40" s="2"/>
      <c r="I40" s="4"/>
      <c r="J40" s="4"/>
      <c r="K40" s="3"/>
      <c r="L40" s="2"/>
      <c r="M40" s="4"/>
      <c r="N40" s="4"/>
      <c r="O40" s="4"/>
      <c r="P40" s="4"/>
      <c r="Q40" s="4"/>
      <c r="R40" s="70"/>
      <c r="S40" s="4"/>
      <c r="T40" s="4"/>
      <c r="V40" s="8"/>
      <c r="X40" s="70"/>
      <c r="Y40" s="4"/>
      <c r="Z40" s="4"/>
      <c r="AB40" s="8"/>
    </row>
    <row r="41" spans="1:28" s="5" customFormat="1" ht="12">
      <c r="A41" s="8"/>
      <c r="B41" s="20"/>
      <c r="C41" s="14"/>
      <c r="D41" s="10"/>
      <c r="E41" s="4"/>
      <c r="F41" s="4"/>
      <c r="G41" s="3"/>
      <c r="H41" s="2"/>
      <c r="I41" s="4"/>
      <c r="J41" s="4"/>
      <c r="K41" s="3"/>
      <c r="L41" s="2"/>
      <c r="M41" s="4"/>
      <c r="N41" s="4"/>
      <c r="O41" s="4"/>
      <c r="P41" s="4"/>
      <c r="Q41" s="4"/>
      <c r="R41" s="70"/>
      <c r="S41" s="4"/>
      <c r="T41" s="4"/>
      <c r="V41" s="8"/>
      <c r="X41" s="70"/>
      <c r="Y41" s="4"/>
      <c r="Z41" s="4"/>
      <c r="AB41" s="8"/>
    </row>
    <row r="42" spans="1:28" s="5" customFormat="1" ht="12">
      <c r="A42" s="8"/>
      <c r="B42" s="20"/>
      <c r="C42" s="14"/>
      <c r="D42" s="10"/>
      <c r="E42" s="4"/>
      <c r="F42" s="4"/>
      <c r="G42" s="3"/>
      <c r="H42" s="2"/>
      <c r="I42" s="4"/>
      <c r="J42" s="4"/>
      <c r="K42" s="3"/>
      <c r="L42" s="2"/>
      <c r="M42" s="4"/>
      <c r="N42" s="4"/>
      <c r="O42" s="4"/>
      <c r="P42" s="4"/>
      <c r="Q42" s="4"/>
      <c r="R42" s="70"/>
      <c r="S42" s="4"/>
      <c r="T42" s="4"/>
      <c r="V42" s="8"/>
      <c r="X42" s="70"/>
      <c r="Y42" s="4"/>
      <c r="Z42" s="4"/>
      <c r="AB42" s="8"/>
    </row>
    <row r="43" spans="1:28" s="5" customFormat="1" ht="12">
      <c r="A43" s="8"/>
      <c r="B43" s="20"/>
      <c r="C43" s="14"/>
      <c r="D43" s="10"/>
      <c r="E43" s="4"/>
      <c r="F43" s="4"/>
      <c r="G43" s="3"/>
      <c r="H43" s="2"/>
      <c r="I43" s="4"/>
      <c r="J43" s="4"/>
      <c r="K43" s="3"/>
      <c r="L43" s="2"/>
      <c r="M43" s="4"/>
      <c r="N43" s="4"/>
      <c r="O43" s="4"/>
      <c r="P43" s="4"/>
      <c r="Q43" s="4"/>
      <c r="R43" s="70"/>
      <c r="S43" s="4"/>
      <c r="T43" s="4"/>
      <c r="V43" s="8"/>
      <c r="X43" s="70"/>
      <c r="Y43" s="4"/>
      <c r="Z43" s="4"/>
      <c r="AB43" s="8"/>
    </row>
    <row r="44" spans="1:28" s="5" customFormat="1" ht="12">
      <c r="A44" s="8"/>
      <c r="B44" s="20"/>
      <c r="C44" s="14"/>
      <c r="D44" s="10"/>
      <c r="E44" s="4"/>
      <c r="F44" s="4"/>
      <c r="G44" s="3"/>
      <c r="H44" s="2"/>
      <c r="I44" s="4"/>
      <c r="J44" s="4"/>
      <c r="K44" s="3"/>
      <c r="L44" s="2"/>
      <c r="M44" s="4"/>
      <c r="N44" s="4"/>
      <c r="O44" s="4"/>
      <c r="P44" s="4"/>
      <c r="Q44" s="4"/>
      <c r="R44" s="70"/>
      <c r="S44" s="4"/>
      <c r="T44" s="4"/>
      <c r="V44" s="8"/>
      <c r="X44" s="70"/>
      <c r="Y44" s="4"/>
      <c r="Z44" s="4"/>
      <c r="AB44" s="8"/>
    </row>
    <row r="45" spans="1:28" s="5" customFormat="1" ht="12">
      <c r="A45" s="8"/>
      <c r="B45" s="20"/>
      <c r="C45" s="14"/>
      <c r="D45" s="10"/>
      <c r="E45" s="4"/>
      <c r="F45" s="4"/>
      <c r="G45" s="3"/>
      <c r="H45" s="2"/>
      <c r="I45" s="4"/>
      <c r="J45" s="4"/>
      <c r="K45" s="3"/>
      <c r="L45" s="2"/>
      <c r="M45" s="4"/>
      <c r="N45" s="4"/>
      <c r="O45" s="4"/>
      <c r="P45" s="4"/>
      <c r="Q45" s="4"/>
      <c r="R45" s="70"/>
      <c r="S45" s="4"/>
      <c r="T45" s="4"/>
      <c r="V45" s="8"/>
      <c r="X45" s="70"/>
      <c r="Y45" s="4"/>
      <c r="Z45" s="4"/>
      <c r="AB45" s="8"/>
    </row>
    <row r="46" spans="1:28" s="5" customFormat="1" ht="12">
      <c r="A46" s="8"/>
      <c r="B46" s="20"/>
      <c r="C46" s="14"/>
      <c r="D46" s="10"/>
      <c r="E46" s="4"/>
      <c r="F46" s="4"/>
      <c r="G46" s="3"/>
      <c r="H46" s="2"/>
      <c r="I46" s="4"/>
      <c r="J46" s="4"/>
      <c r="K46" s="3"/>
      <c r="L46" s="2"/>
      <c r="M46" s="4"/>
      <c r="N46" s="4"/>
      <c r="O46" s="4"/>
      <c r="P46" s="4"/>
      <c r="Q46" s="4"/>
      <c r="R46" s="70"/>
      <c r="S46" s="4"/>
      <c r="T46" s="4"/>
      <c r="V46" s="8"/>
      <c r="X46" s="70"/>
      <c r="Y46" s="4"/>
      <c r="Z46" s="4"/>
      <c r="AB46" s="8"/>
    </row>
    <row r="47" spans="1:28" s="5" customFormat="1" ht="12">
      <c r="A47" s="8"/>
      <c r="B47" s="20"/>
      <c r="C47" s="14"/>
      <c r="D47" s="10"/>
      <c r="E47" s="4"/>
      <c r="F47" s="4"/>
      <c r="G47" s="3"/>
      <c r="H47" s="2"/>
      <c r="I47" s="4"/>
      <c r="J47" s="4"/>
      <c r="K47" s="3"/>
      <c r="L47" s="2"/>
      <c r="M47" s="4"/>
      <c r="N47" s="4"/>
      <c r="O47" s="4"/>
      <c r="P47" s="4"/>
      <c r="Q47" s="4"/>
      <c r="R47" s="70"/>
      <c r="S47" s="4"/>
      <c r="T47" s="4"/>
      <c r="V47" s="8"/>
      <c r="X47" s="70"/>
      <c r="Y47" s="4"/>
      <c r="Z47" s="4"/>
      <c r="AB47" s="8"/>
    </row>
    <row r="48" spans="1:28" s="5" customFormat="1" ht="12">
      <c r="A48" s="8"/>
      <c r="B48" s="20"/>
      <c r="C48" s="14"/>
      <c r="D48" s="10"/>
      <c r="E48" s="4"/>
      <c r="F48" s="4"/>
      <c r="G48" s="3"/>
      <c r="H48" s="2"/>
      <c r="I48" s="4"/>
      <c r="J48" s="4"/>
      <c r="K48" s="3"/>
      <c r="L48" s="2"/>
      <c r="M48" s="4"/>
      <c r="N48" s="4"/>
      <c r="O48" s="4"/>
      <c r="P48" s="4"/>
      <c r="Q48" s="4"/>
      <c r="R48" s="70"/>
      <c r="S48" s="4"/>
      <c r="T48" s="4"/>
      <c r="V48" s="8"/>
      <c r="X48" s="70"/>
      <c r="Y48" s="4"/>
      <c r="Z48" s="4"/>
      <c r="AB48" s="8"/>
    </row>
  </sheetData>
  <sheetProtection/>
  <printOptions gridLines="1"/>
  <pageMargins left="0.25" right="0.2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2.57421875" style="0" customWidth="1"/>
    <col min="2" max="2" width="12.57421875" style="0" customWidth="1"/>
    <col min="3" max="3" width="11.8515625" style="0" customWidth="1"/>
    <col min="4" max="4" width="13.00390625" style="0" customWidth="1"/>
    <col min="5" max="5" width="12.57421875" style="0" customWidth="1"/>
    <col min="6" max="6" width="13.00390625" style="0" customWidth="1"/>
    <col min="8" max="8" width="8.7109375" style="0" customWidth="1"/>
  </cols>
  <sheetData>
    <row r="1" ht="12.75">
      <c r="A1" s="77" t="s">
        <v>275</v>
      </c>
    </row>
    <row r="2" ht="12.75">
      <c r="A2" s="77" t="s">
        <v>140</v>
      </c>
    </row>
    <row r="4" ht="12">
      <c r="A4" t="s">
        <v>82</v>
      </c>
    </row>
    <row r="5" ht="12">
      <c r="A5" t="s">
        <v>83</v>
      </c>
    </row>
    <row r="6" ht="12.75" thickBot="1"/>
    <row r="7" spans="1:6" ht="55.5">
      <c r="A7" s="351" t="s">
        <v>0</v>
      </c>
      <c r="B7" s="22" t="s">
        <v>57</v>
      </c>
      <c r="C7" s="353" t="s">
        <v>61</v>
      </c>
      <c r="D7" s="355" t="s">
        <v>62</v>
      </c>
      <c r="E7" s="24" t="s">
        <v>63</v>
      </c>
      <c r="F7" s="22" t="s">
        <v>65</v>
      </c>
    </row>
    <row r="8" spans="1:6" ht="15.75" thickBot="1">
      <c r="A8" s="352"/>
      <c r="B8" s="23" t="s">
        <v>58</v>
      </c>
      <c r="C8" s="354"/>
      <c r="D8" s="356"/>
      <c r="E8" s="25" t="s">
        <v>64</v>
      </c>
      <c r="F8" s="26" t="s">
        <v>66</v>
      </c>
    </row>
    <row r="9" spans="1:6" ht="12.75" thickTop="1">
      <c r="A9" s="27" t="s">
        <v>67</v>
      </c>
      <c r="B9" s="29"/>
      <c r="C9" s="29"/>
      <c r="D9" s="29"/>
      <c r="E9" s="29"/>
      <c r="F9" s="29"/>
    </row>
    <row r="10" spans="1:6" ht="12.75" thickBot="1">
      <c r="A10" s="28" t="s">
        <v>68</v>
      </c>
      <c r="B10" s="30" t="s">
        <v>5</v>
      </c>
      <c r="C10" s="31">
        <v>20</v>
      </c>
      <c r="D10" s="31">
        <v>10.2</v>
      </c>
      <c r="E10" s="32">
        <v>41274</v>
      </c>
      <c r="F10" s="31">
        <v>2</v>
      </c>
    </row>
    <row r="11" spans="1:6" ht="12.75" thickBot="1">
      <c r="A11" s="27" t="s">
        <v>69</v>
      </c>
      <c r="B11" s="29"/>
      <c r="C11" s="35" t="s">
        <v>71</v>
      </c>
      <c r="D11" s="30" t="s">
        <v>72</v>
      </c>
      <c r="E11" s="32">
        <v>40543</v>
      </c>
      <c r="F11" s="31" t="s">
        <v>73</v>
      </c>
    </row>
    <row r="12" spans="1:6" ht="12.75" thickBot="1">
      <c r="A12" s="33" t="s">
        <v>70</v>
      </c>
      <c r="B12" s="34" t="s">
        <v>6</v>
      </c>
      <c r="C12" s="34" t="s">
        <v>74</v>
      </c>
      <c r="D12" s="36" t="s">
        <v>75</v>
      </c>
      <c r="E12" s="37">
        <v>41639</v>
      </c>
      <c r="F12" s="36" t="s">
        <v>76</v>
      </c>
    </row>
    <row r="13" spans="1:6" ht="15" thickBot="1" thickTop="1">
      <c r="A13" s="38" t="s">
        <v>77</v>
      </c>
      <c r="B13" s="357" t="s">
        <v>78</v>
      </c>
      <c r="C13" s="358"/>
      <c r="D13" s="358"/>
      <c r="E13" s="358"/>
      <c r="F13" s="359"/>
    </row>
    <row r="14" spans="1:6" ht="13.5">
      <c r="A14" s="39" t="s">
        <v>79</v>
      </c>
      <c r="B14" s="360"/>
      <c r="C14" s="361"/>
      <c r="D14" s="361"/>
      <c r="E14" s="361"/>
      <c r="F14" s="362"/>
    </row>
    <row r="15" spans="1:6" ht="14.25" thickBot="1">
      <c r="A15" s="40" t="s">
        <v>80</v>
      </c>
      <c r="B15" s="363" t="s">
        <v>81</v>
      </c>
      <c r="C15" s="364"/>
      <c r="D15" s="364"/>
      <c r="E15" s="364"/>
      <c r="F15" s="365"/>
    </row>
    <row r="16" ht="12.75" thickTop="1"/>
    <row r="18" ht="12">
      <c r="A18" s="41" t="s">
        <v>91</v>
      </c>
    </row>
    <row r="19" ht="12">
      <c r="A19" s="42" t="s">
        <v>92</v>
      </c>
    </row>
    <row r="23" ht="15">
      <c r="A23" s="66" t="s">
        <v>84</v>
      </c>
    </row>
    <row r="24" ht="15.75" thickBot="1">
      <c r="A24" s="66" t="s">
        <v>85</v>
      </c>
    </row>
    <row r="25" spans="1:5" ht="30.75">
      <c r="A25" s="43"/>
      <c r="B25" s="46"/>
      <c r="C25" s="50"/>
      <c r="D25" s="53">
        <v>2009</v>
      </c>
      <c r="E25" s="53" t="s">
        <v>89</v>
      </c>
    </row>
    <row r="26" spans="1:5" ht="30.75">
      <c r="A26" s="44" t="s">
        <v>57</v>
      </c>
      <c r="B26" s="47" t="s">
        <v>86</v>
      </c>
      <c r="C26" s="51"/>
      <c r="D26" s="54" t="s">
        <v>87</v>
      </c>
      <c r="E26" s="54" t="s">
        <v>90</v>
      </c>
    </row>
    <row r="27" spans="1:5" ht="15">
      <c r="A27" s="44" t="s">
        <v>58</v>
      </c>
      <c r="B27" s="48" t="s">
        <v>59</v>
      </c>
      <c r="C27" s="51"/>
      <c r="D27" s="54" t="s">
        <v>88</v>
      </c>
      <c r="E27" s="54" t="s">
        <v>60</v>
      </c>
    </row>
    <row r="28" spans="1:5" ht="31.5" thickBot="1">
      <c r="A28" s="45"/>
      <c r="B28" s="49"/>
      <c r="C28" s="52" t="s">
        <v>93</v>
      </c>
      <c r="D28" s="49"/>
      <c r="E28" s="49"/>
    </row>
    <row r="29" spans="1:5" ht="15" thickBot="1" thickTop="1">
      <c r="A29" s="344"/>
      <c r="B29" s="345"/>
      <c r="C29" s="345"/>
      <c r="D29" s="345"/>
      <c r="E29" s="346"/>
    </row>
    <row r="30" spans="1:5" ht="31.5" thickBot="1" thickTop="1">
      <c r="A30" s="55" t="s">
        <v>94</v>
      </c>
      <c r="B30" s="56">
        <v>165</v>
      </c>
      <c r="C30" s="57" t="s">
        <v>95</v>
      </c>
      <c r="D30" s="58">
        <v>54380</v>
      </c>
      <c r="E30" s="59">
        <v>43620</v>
      </c>
    </row>
    <row r="31" spans="1:5" ht="31.5" thickBot="1">
      <c r="A31" s="347"/>
      <c r="B31" s="348"/>
      <c r="C31" s="60" t="s">
        <v>96</v>
      </c>
      <c r="D31" s="61">
        <v>23320</v>
      </c>
      <c r="E31" s="62">
        <v>18700</v>
      </c>
    </row>
    <row r="32" spans="1:5" ht="31.5" thickBot="1" thickTop="1">
      <c r="A32" s="349"/>
      <c r="B32" s="350"/>
      <c r="C32" s="63" t="s">
        <v>97</v>
      </c>
      <c r="D32" s="64" t="s">
        <v>98</v>
      </c>
      <c r="E32" s="65" t="s">
        <v>99</v>
      </c>
    </row>
  </sheetData>
  <sheetProtection/>
  <mergeCells count="8">
    <mergeCell ref="A29:E29"/>
    <mergeCell ref="A31:B32"/>
    <mergeCell ref="A7:A8"/>
    <mergeCell ref="C7:C8"/>
    <mergeCell ref="D7:D8"/>
    <mergeCell ref="B13:F13"/>
    <mergeCell ref="B14:F14"/>
    <mergeCell ref="B15:F1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Rand</dc:creator>
  <cp:keywords/>
  <dc:description/>
  <cp:lastModifiedBy>Rand, Judy</cp:lastModifiedBy>
  <cp:lastPrinted>2016-08-10T18:16:48Z</cp:lastPrinted>
  <dcterms:created xsi:type="dcterms:W3CDTF">2006-03-07T16:54:08Z</dcterms:created>
  <dcterms:modified xsi:type="dcterms:W3CDTF">2016-08-24T17:45:21Z</dcterms:modified>
  <cp:category/>
  <cp:version/>
  <cp:contentType/>
  <cp:contentStatus/>
</cp:coreProperties>
</file>